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6060" tabRatio="647" firstSheet="1" activeTab="2"/>
  </bookViews>
  <sheets>
    <sheet name="Lewis lung carcinoma" sheetId="4" r:id="rId1"/>
    <sheet name="Mouse tumor CM.37 T.1" sheetId="8" r:id="rId2"/>
    <sheet name="V79 fibroblast2" sheetId="11" r:id="rId3"/>
  </sheets>
  <definedNames>
    <definedName name="solver_adj" localSheetId="0" hidden="1">'Lewis lung carcinoma'!$H$7:$H$8</definedName>
    <definedName name="solver_adj" localSheetId="1" hidden="1">'Mouse tumor CM.37 T.1'!$V$7:$V$8</definedName>
    <definedName name="solver_adj" localSheetId="2" hidden="1">'V79 fibroblast2'!$V$7:$V$8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1" hidden="1">'Mouse tumor CM.37 T.1'!$X$8</definedName>
    <definedName name="solver_lhs1" localSheetId="2" hidden="1">'V79 fibroblast2'!$X$8</definedName>
    <definedName name="solver_lin" localSheetId="0" hidden="1">2</definedName>
    <definedName name="solver_lin" localSheetId="1" hidden="1">2</definedName>
    <definedName name="solver_lin" localSheetId="2" hidden="1">2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opt" localSheetId="0" hidden="1">'Lewis lung carcinoma'!$H$14</definedName>
    <definedName name="solver_opt" localSheetId="1" hidden="1">'Mouse tumor CM.37 T.1'!$V$15</definedName>
    <definedName name="solver_opt" localSheetId="2" hidden="1">'V79 fibroblast2'!$V$15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el1" localSheetId="1" hidden="1">3</definedName>
    <definedName name="solver_rel1" localSheetId="2" hidden="1">3</definedName>
    <definedName name="solver_rhs1" localSheetId="1" hidden="1">0.0001</definedName>
    <definedName name="solver_rhs1" localSheetId="2" hidden="1">0.0001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2</definedName>
    <definedName name="solver_ver" localSheetId="1" hidden="1">2</definedName>
    <definedName name="solver_ver" localSheetId="2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8" i="8" l="1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5" i="8"/>
  <c r="V14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5" i="8"/>
  <c r="O14" i="8"/>
  <c r="O9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19" i="11"/>
  <c r="O9" i="11"/>
  <c r="U19" i="11"/>
  <c r="V19" i="11"/>
  <c r="U20" i="11"/>
  <c r="V20" i="11"/>
  <c r="U21" i="11"/>
  <c r="V21" i="11"/>
  <c r="U22" i="11"/>
  <c r="V22" i="11"/>
  <c r="U23" i="11"/>
  <c r="V23" i="11"/>
  <c r="U24" i="11"/>
  <c r="V24" i="11"/>
  <c r="U25" i="11"/>
  <c r="V25" i="11"/>
  <c r="U26" i="11"/>
  <c r="V26" i="11"/>
  <c r="U27" i="11"/>
  <c r="V27" i="11"/>
  <c r="U28" i="11"/>
  <c r="V28" i="11"/>
  <c r="U29" i="11"/>
  <c r="V29" i="11"/>
  <c r="U30" i="11"/>
  <c r="V30" i="11"/>
  <c r="U31" i="11"/>
  <c r="V31" i="11"/>
  <c r="U32" i="11"/>
  <c r="V32" i="11"/>
  <c r="U33" i="11"/>
  <c r="V33" i="11"/>
  <c r="U34" i="11"/>
  <c r="V34" i="11"/>
  <c r="U35" i="11"/>
  <c r="V35" i="11"/>
  <c r="U36" i="11"/>
  <c r="V36" i="11"/>
  <c r="U37" i="11"/>
  <c r="V37" i="11"/>
  <c r="U38" i="11"/>
  <c r="V38" i="11"/>
  <c r="U39" i="11"/>
  <c r="V39" i="11"/>
  <c r="U40" i="11"/>
  <c r="V40" i="11"/>
  <c r="U41" i="11"/>
  <c r="V41" i="11"/>
  <c r="U42" i="11"/>
  <c r="V42" i="11"/>
  <c r="U43" i="11"/>
  <c r="V43" i="11"/>
  <c r="U44" i="11"/>
  <c r="V44" i="11"/>
  <c r="U45" i="11"/>
  <c r="V45" i="11"/>
  <c r="U46" i="11"/>
  <c r="V46" i="11"/>
  <c r="U47" i="11"/>
  <c r="V47" i="11"/>
  <c r="U48" i="11"/>
  <c r="V48" i="11"/>
  <c r="U49" i="11"/>
  <c r="V49" i="11"/>
  <c r="U50" i="11"/>
  <c r="V50" i="11"/>
  <c r="U51" i="11"/>
  <c r="V51" i="11"/>
  <c r="U52" i="11"/>
  <c r="V52" i="11"/>
  <c r="U53" i="11"/>
  <c r="V53" i="11"/>
  <c r="U54" i="11"/>
  <c r="V54" i="11"/>
  <c r="U55" i="11"/>
  <c r="V55" i="11"/>
  <c r="U56" i="11"/>
  <c r="V56" i="11"/>
  <c r="U57" i="11"/>
  <c r="V57" i="11"/>
  <c r="U58" i="11"/>
  <c r="V58" i="11"/>
  <c r="U59" i="11"/>
  <c r="V59" i="11"/>
  <c r="U60" i="11"/>
  <c r="V60" i="11"/>
  <c r="U61" i="11"/>
  <c r="V61" i="11"/>
  <c r="U62" i="11"/>
  <c r="V62" i="11"/>
  <c r="V15" i="11"/>
  <c r="V14" i="11"/>
  <c r="V18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U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15" i="11"/>
  <c r="O14" i="11"/>
  <c r="O18" i="11"/>
  <c r="N18" i="11"/>
  <c r="C18" i="11"/>
  <c r="D18" i="11"/>
  <c r="E18" i="11"/>
  <c r="F18" i="11"/>
  <c r="C19" i="11"/>
  <c r="D19" i="11"/>
  <c r="E19" i="11"/>
  <c r="F19" i="11"/>
  <c r="C20" i="11"/>
  <c r="E20" i="11"/>
  <c r="F20" i="11"/>
  <c r="C21" i="11"/>
  <c r="E21" i="11"/>
  <c r="F21" i="11"/>
  <c r="C22" i="11"/>
  <c r="E22" i="11"/>
  <c r="F22" i="11"/>
  <c r="C23" i="11"/>
  <c r="E23" i="11"/>
  <c r="F23" i="11"/>
  <c r="C24" i="11"/>
  <c r="E24" i="11"/>
  <c r="F24" i="11"/>
  <c r="C25" i="11"/>
  <c r="E25" i="11"/>
  <c r="F25" i="11"/>
  <c r="C26" i="11"/>
  <c r="E26" i="11"/>
  <c r="F26" i="11"/>
  <c r="C27" i="11"/>
  <c r="E27" i="11"/>
  <c r="F27" i="11"/>
  <c r="C28" i="11"/>
  <c r="E28" i="11"/>
  <c r="F28" i="11"/>
  <c r="C29" i="11"/>
  <c r="E29" i="11"/>
  <c r="F29" i="11"/>
  <c r="C30" i="11"/>
  <c r="E30" i="11"/>
  <c r="F30" i="11"/>
  <c r="C31" i="11"/>
  <c r="E31" i="11"/>
  <c r="F31" i="11"/>
  <c r="C32" i="11"/>
  <c r="E32" i="11"/>
  <c r="F32" i="11"/>
  <c r="C33" i="11"/>
  <c r="E33" i="11"/>
  <c r="F33" i="11"/>
  <c r="C34" i="11"/>
  <c r="E34" i="11"/>
  <c r="F34" i="11"/>
  <c r="C35" i="11"/>
  <c r="E35" i="11"/>
  <c r="F35" i="11"/>
  <c r="C36" i="11"/>
  <c r="E36" i="11"/>
  <c r="F36" i="11"/>
  <c r="C37" i="11"/>
  <c r="E37" i="11"/>
  <c r="F37" i="11"/>
  <c r="C38" i="11"/>
  <c r="E38" i="11"/>
  <c r="F38" i="11"/>
  <c r="C39" i="11"/>
  <c r="E39" i="11"/>
  <c r="F39" i="11"/>
  <c r="C40" i="11"/>
  <c r="E40" i="11"/>
  <c r="F40" i="11"/>
  <c r="C41" i="11"/>
  <c r="E41" i="11"/>
  <c r="F41" i="11"/>
  <c r="C42" i="11"/>
  <c r="E42" i="11"/>
  <c r="F42" i="11"/>
  <c r="C43" i="11"/>
  <c r="E43" i="11"/>
  <c r="F43" i="11"/>
  <c r="C44" i="11"/>
  <c r="E44" i="11"/>
  <c r="F44" i="11"/>
  <c r="C45" i="11"/>
  <c r="E45" i="11"/>
  <c r="F45" i="11"/>
  <c r="C46" i="11"/>
  <c r="E46" i="11"/>
  <c r="F46" i="11"/>
  <c r="C47" i="11"/>
  <c r="E47" i="11"/>
  <c r="F47" i="11"/>
  <c r="C48" i="11"/>
  <c r="E48" i="11"/>
  <c r="F48" i="11"/>
  <c r="C49" i="11"/>
  <c r="E49" i="11"/>
  <c r="F49" i="11"/>
  <c r="C50" i="11"/>
  <c r="E50" i="11"/>
  <c r="F50" i="11"/>
  <c r="C51" i="11"/>
  <c r="E51" i="11"/>
  <c r="F51" i="11"/>
  <c r="C52" i="11"/>
  <c r="E52" i="11"/>
  <c r="F52" i="11"/>
  <c r="C53" i="11"/>
  <c r="E53" i="11"/>
  <c r="F53" i="11"/>
  <c r="C54" i="11"/>
  <c r="E54" i="11"/>
  <c r="F54" i="11"/>
  <c r="C55" i="11"/>
  <c r="E55" i="11"/>
  <c r="F55" i="11"/>
  <c r="C56" i="11"/>
  <c r="E56" i="11"/>
  <c r="F56" i="11"/>
  <c r="C57" i="11"/>
  <c r="E57" i="11"/>
  <c r="F57" i="11"/>
  <c r="C58" i="11"/>
  <c r="E58" i="11"/>
  <c r="F58" i="11"/>
  <c r="C59" i="11"/>
  <c r="E59" i="11"/>
  <c r="F59" i="11"/>
  <c r="C60" i="11"/>
  <c r="E60" i="11"/>
  <c r="F60" i="11"/>
  <c r="C61" i="11"/>
  <c r="E61" i="11"/>
  <c r="F61" i="11"/>
  <c r="C62" i="11"/>
  <c r="E62" i="11"/>
  <c r="F62" i="11"/>
  <c r="X9" i="11"/>
  <c r="W62" i="11"/>
  <c r="X62" i="11"/>
  <c r="S62" i="11"/>
  <c r="Q9" i="11"/>
  <c r="P62" i="11"/>
  <c r="Q62" i="11"/>
  <c r="L62" i="11"/>
  <c r="M62" i="11"/>
  <c r="J10" i="11"/>
  <c r="I62" i="11"/>
  <c r="J62" i="11"/>
  <c r="G18" i="11"/>
  <c r="H62" i="11"/>
  <c r="W61" i="11"/>
  <c r="X61" i="11"/>
  <c r="S61" i="11"/>
  <c r="P61" i="11"/>
  <c r="Q61" i="11"/>
  <c r="L61" i="11"/>
  <c r="M61" i="11"/>
  <c r="I61" i="11"/>
  <c r="J61" i="11"/>
  <c r="H61" i="11"/>
  <c r="W60" i="11"/>
  <c r="X60" i="11"/>
  <c r="S60" i="11"/>
  <c r="P60" i="11"/>
  <c r="Q60" i="11"/>
  <c r="L60" i="11"/>
  <c r="M60" i="11"/>
  <c r="I60" i="11"/>
  <c r="J60" i="11"/>
  <c r="H60" i="11"/>
  <c r="W59" i="11"/>
  <c r="X59" i="11"/>
  <c r="S59" i="11"/>
  <c r="P59" i="11"/>
  <c r="Q59" i="11"/>
  <c r="L59" i="11"/>
  <c r="M59" i="11"/>
  <c r="I59" i="11"/>
  <c r="J59" i="11"/>
  <c r="H59" i="11"/>
  <c r="W58" i="11"/>
  <c r="X58" i="11"/>
  <c r="S58" i="11"/>
  <c r="P58" i="11"/>
  <c r="Q58" i="11"/>
  <c r="L58" i="11"/>
  <c r="M58" i="11"/>
  <c r="I58" i="11"/>
  <c r="J58" i="11"/>
  <c r="H58" i="11"/>
  <c r="W57" i="11"/>
  <c r="X57" i="11"/>
  <c r="S57" i="11"/>
  <c r="P57" i="11"/>
  <c r="Q57" i="11"/>
  <c r="L57" i="11"/>
  <c r="M57" i="11"/>
  <c r="I57" i="11"/>
  <c r="J57" i="11"/>
  <c r="H57" i="11"/>
  <c r="W56" i="11"/>
  <c r="X56" i="11"/>
  <c r="S56" i="11"/>
  <c r="P56" i="11"/>
  <c r="Q56" i="11"/>
  <c r="L56" i="11"/>
  <c r="M56" i="11"/>
  <c r="I56" i="11"/>
  <c r="J56" i="11"/>
  <c r="H56" i="11"/>
  <c r="W55" i="11"/>
  <c r="X55" i="11"/>
  <c r="S55" i="11"/>
  <c r="P55" i="11"/>
  <c r="Q55" i="11"/>
  <c r="L55" i="11"/>
  <c r="M55" i="11"/>
  <c r="I55" i="11"/>
  <c r="J55" i="11"/>
  <c r="H55" i="11"/>
  <c r="W54" i="11"/>
  <c r="X54" i="11"/>
  <c r="S54" i="11"/>
  <c r="P54" i="11"/>
  <c r="Q54" i="11"/>
  <c r="L54" i="11"/>
  <c r="M54" i="11"/>
  <c r="I54" i="11"/>
  <c r="J54" i="11"/>
  <c r="H54" i="11"/>
  <c r="W53" i="11"/>
  <c r="X53" i="11"/>
  <c r="S53" i="11"/>
  <c r="P53" i="11"/>
  <c r="Q53" i="11"/>
  <c r="L53" i="11"/>
  <c r="M53" i="11"/>
  <c r="I53" i="11"/>
  <c r="J53" i="11"/>
  <c r="H53" i="11"/>
  <c r="W52" i="11"/>
  <c r="X52" i="11"/>
  <c r="S52" i="11"/>
  <c r="P52" i="11"/>
  <c r="Q52" i="11"/>
  <c r="L52" i="11"/>
  <c r="M52" i="11"/>
  <c r="I52" i="11"/>
  <c r="J52" i="11"/>
  <c r="H52" i="11"/>
  <c r="W51" i="11"/>
  <c r="X51" i="11"/>
  <c r="S51" i="11"/>
  <c r="P51" i="11"/>
  <c r="Q51" i="11"/>
  <c r="L51" i="11"/>
  <c r="M51" i="11"/>
  <c r="I51" i="11"/>
  <c r="J51" i="11"/>
  <c r="H51" i="11"/>
  <c r="W50" i="11"/>
  <c r="X50" i="11"/>
  <c r="S50" i="11"/>
  <c r="P50" i="11"/>
  <c r="Q50" i="11"/>
  <c r="L50" i="11"/>
  <c r="M50" i="11"/>
  <c r="I50" i="11"/>
  <c r="J50" i="11"/>
  <c r="H50" i="11"/>
  <c r="W49" i="11"/>
  <c r="X49" i="11"/>
  <c r="S49" i="11"/>
  <c r="P49" i="11"/>
  <c r="Q49" i="11"/>
  <c r="L49" i="11"/>
  <c r="M49" i="11"/>
  <c r="I49" i="11"/>
  <c r="J49" i="11"/>
  <c r="H49" i="11"/>
  <c r="W48" i="11"/>
  <c r="X48" i="11"/>
  <c r="S48" i="11"/>
  <c r="P48" i="11"/>
  <c r="Q48" i="11"/>
  <c r="L48" i="11"/>
  <c r="M48" i="11"/>
  <c r="I48" i="11"/>
  <c r="J48" i="11"/>
  <c r="H48" i="11"/>
  <c r="W47" i="11"/>
  <c r="X47" i="11"/>
  <c r="S47" i="11"/>
  <c r="P47" i="11"/>
  <c r="Q47" i="11"/>
  <c r="L47" i="11"/>
  <c r="M47" i="11"/>
  <c r="I47" i="11"/>
  <c r="J47" i="11"/>
  <c r="H47" i="11"/>
  <c r="W46" i="11"/>
  <c r="X46" i="11"/>
  <c r="S46" i="11"/>
  <c r="P46" i="11"/>
  <c r="Q46" i="11"/>
  <c r="L46" i="11"/>
  <c r="M46" i="11"/>
  <c r="I46" i="11"/>
  <c r="J46" i="11"/>
  <c r="H46" i="11"/>
  <c r="W45" i="11"/>
  <c r="X45" i="11"/>
  <c r="S45" i="11"/>
  <c r="P45" i="11"/>
  <c r="Q45" i="11"/>
  <c r="L45" i="11"/>
  <c r="M45" i="11"/>
  <c r="I45" i="11"/>
  <c r="J45" i="11"/>
  <c r="H45" i="11"/>
  <c r="W44" i="11"/>
  <c r="X44" i="11"/>
  <c r="S44" i="11"/>
  <c r="P44" i="11"/>
  <c r="Q44" i="11"/>
  <c r="L44" i="11"/>
  <c r="M44" i="11"/>
  <c r="I44" i="11"/>
  <c r="J44" i="11"/>
  <c r="H44" i="11"/>
  <c r="W43" i="11"/>
  <c r="X43" i="11"/>
  <c r="S43" i="11"/>
  <c r="P43" i="11"/>
  <c r="Q43" i="11"/>
  <c r="L43" i="11"/>
  <c r="M43" i="11"/>
  <c r="I43" i="11"/>
  <c r="J43" i="11"/>
  <c r="H43" i="11"/>
  <c r="W42" i="11"/>
  <c r="X42" i="11"/>
  <c r="S42" i="11"/>
  <c r="P42" i="11"/>
  <c r="Q42" i="11"/>
  <c r="L42" i="11"/>
  <c r="M42" i="11"/>
  <c r="I42" i="11"/>
  <c r="J42" i="11"/>
  <c r="H42" i="11"/>
  <c r="W41" i="11"/>
  <c r="X41" i="11"/>
  <c r="S41" i="11"/>
  <c r="P41" i="11"/>
  <c r="Q41" i="11"/>
  <c r="L41" i="11"/>
  <c r="M41" i="11"/>
  <c r="I41" i="11"/>
  <c r="J41" i="11"/>
  <c r="H41" i="11"/>
  <c r="W40" i="11"/>
  <c r="X40" i="11"/>
  <c r="S40" i="11"/>
  <c r="P40" i="11"/>
  <c r="Q40" i="11"/>
  <c r="L40" i="11"/>
  <c r="M40" i="11"/>
  <c r="I40" i="11"/>
  <c r="J40" i="11"/>
  <c r="H40" i="11"/>
  <c r="W39" i="11"/>
  <c r="X39" i="11"/>
  <c r="S39" i="11"/>
  <c r="P39" i="11"/>
  <c r="Q39" i="11"/>
  <c r="L39" i="11"/>
  <c r="M39" i="11"/>
  <c r="I39" i="11"/>
  <c r="J39" i="11"/>
  <c r="H39" i="11"/>
  <c r="W38" i="11"/>
  <c r="X38" i="11"/>
  <c r="S38" i="11"/>
  <c r="P38" i="11"/>
  <c r="Q38" i="11"/>
  <c r="L38" i="11"/>
  <c r="M38" i="11"/>
  <c r="I38" i="11"/>
  <c r="J38" i="11"/>
  <c r="H38" i="11"/>
  <c r="W37" i="11"/>
  <c r="X37" i="11"/>
  <c r="S37" i="11"/>
  <c r="P37" i="11"/>
  <c r="Q37" i="11"/>
  <c r="L37" i="11"/>
  <c r="M37" i="11"/>
  <c r="I37" i="11"/>
  <c r="J37" i="11"/>
  <c r="H37" i="11"/>
  <c r="W36" i="11"/>
  <c r="X36" i="11"/>
  <c r="S36" i="11"/>
  <c r="P36" i="11"/>
  <c r="Q36" i="11"/>
  <c r="L36" i="11"/>
  <c r="M36" i="11"/>
  <c r="I36" i="11"/>
  <c r="J36" i="11"/>
  <c r="H36" i="11"/>
  <c r="W35" i="11"/>
  <c r="X35" i="11"/>
  <c r="S35" i="11"/>
  <c r="P35" i="11"/>
  <c r="Q35" i="11"/>
  <c r="L35" i="11"/>
  <c r="M35" i="11"/>
  <c r="I35" i="11"/>
  <c r="J35" i="11"/>
  <c r="H35" i="11"/>
  <c r="W34" i="11"/>
  <c r="X34" i="11"/>
  <c r="S34" i="11"/>
  <c r="P34" i="11"/>
  <c r="Q34" i="11"/>
  <c r="L34" i="11"/>
  <c r="M34" i="11"/>
  <c r="I34" i="11"/>
  <c r="J34" i="11"/>
  <c r="H34" i="11"/>
  <c r="W33" i="11"/>
  <c r="X33" i="11"/>
  <c r="S33" i="11"/>
  <c r="P33" i="11"/>
  <c r="Q33" i="11"/>
  <c r="L33" i="11"/>
  <c r="M33" i="11"/>
  <c r="I33" i="11"/>
  <c r="J33" i="11"/>
  <c r="H33" i="11"/>
  <c r="W32" i="11"/>
  <c r="X32" i="11"/>
  <c r="S32" i="11"/>
  <c r="P32" i="11"/>
  <c r="Q32" i="11"/>
  <c r="L32" i="11"/>
  <c r="M32" i="11"/>
  <c r="I32" i="11"/>
  <c r="J32" i="11"/>
  <c r="H32" i="11"/>
  <c r="W31" i="11"/>
  <c r="X31" i="11"/>
  <c r="S31" i="11"/>
  <c r="P31" i="11"/>
  <c r="Q31" i="11"/>
  <c r="L31" i="11"/>
  <c r="M31" i="11"/>
  <c r="I31" i="11"/>
  <c r="J31" i="11"/>
  <c r="H31" i="11"/>
  <c r="W30" i="11"/>
  <c r="X30" i="11"/>
  <c r="S30" i="11"/>
  <c r="P30" i="11"/>
  <c r="Q30" i="11"/>
  <c r="L30" i="11"/>
  <c r="M30" i="11"/>
  <c r="I30" i="11"/>
  <c r="J30" i="11"/>
  <c r="H30" i="11"/>
  <c r="W29" i="11"/>
  <c r="X29" i="11"/>
  <c r="S29" i="11"/>
  <c r="P29" i="11"/>
  <c r="Q29" i="11"/>
  <c r="L29" i="11"/>
  <c r="M29" i="11"/>
  <c r="I29" i="11"/>
  <c r="J29" i="11"/>
  <c r="H29" i="11"/>
  <c r="W28" i="11"/>
  <c r="X28" i="11"/>
  <c r="S28" i="11"/>
  <c r="P28" i="11"/>
  <c r="Q28" i="11"/>
  <c r="L28" i="11"/>
  <c r="M28" i="11"/>
  <c r="I28" i="11"/>
  <c r="J28" i="11"/>
  <c r="H28" i="11"/>
  <c r="W27" i="11"/>
  <c r="X27" i="11"/>
  <c r="S27" i="11"/>
  <c r="P27" i="11"/>
  <c r="Q27" i="11"/>
  <c r="L27" i="11"/>
  <c r="M27" i="11"/>
  <c r="I27" i="11"/>
  <c r="J27" i="11"/>
  <c r="H27" i="11"/>
  <c r="W26" i="11"/>
  <c r="X26" i="11"/>
  <c r="S26" i="11"/>
  <c r="P26" i="11"/>
  <c r="Q26" i="11"/>
  <c r="L26" i="11"/>
  <c r="M26" i="11"/>
  <c r="I26" i="11"/>
  <c r="J26" i="11"/>
  <c r="H26" i="11"/>
  <c r="W25" i="11"/>
  <c r="X25" i="11"/>
  <c r="S25" i="11"/>
  <c r="P25" i="11"/>
  <c r="Q25" i="11"/>
  <c r="L25" i="11"/>
  <c r="M25" i="11"/>
  <c r="I25" i="11"/>
  <c r="J25" i="11"/>
  <c r="H25" i="11"/>
  <c r="W24" i="11"/>
  <c r="X24" i="11"/>
  <c r="S24" i="11"/>
  <c r="P24" i="11"/>
  <c r="Q24" i="11"/>
  <c r="L24" i="11"/>
  <c r="M24" i="11"/>
  <c r="I24" i="11"/>
  <c r="J24" i="11"/>
  <c r="H24" i="11"/>
  <c r="W23" i="11"/>
  <c r="X23" i="11"/>
  <c r="S23" i="11"/>
  <c r="P23" i="11"/>
  <c r="Q23" i="11"/>
  <c r="L23" i="11"/>
  <c r="M23" i="11"/>
  <c r="I23" i="11"/>
  <c r="J23" i="11"/>
  <c r="H23" i="11"/>
  <c r="W22" i="11"/>
  <c r="X22" i="11"/>
  <c r="S22" i="11"/>
  <c r="P22" i="11"/>
  <c r="Q22" i="11"/>
  <c r="L22" i="11"/>
  <c r="M22" i="11"/>
  <c r="I22" i="11"/>
  <c r="J22" i="11"/>
  <c r="H22" i="11"/>
  <c r="W21" i="11"/>
  <c r="X21" i="11"/>
  <c r="S21" i="11"/>
  <c r="P21" i="11"/>
  <c r="Q21" i="11"/>
  <c r="L21" i="11"/>
  <c r="M21" i="11"/>
  <c r="I21" i="11"/>
  <c r="J21" i="11"/>
  <c r="H21" i="11"/>
  <c r="W20" i="11"/>
  <c r="X20" i="11"/>
  <c r="S20" i="11"/>
  <c r="P20" i="11"/>
  <c r="Q20" i="11"/>
  <c r="L20" i="11"/>
  <c r="M20" i="11"/>
  <c r="I20" i="11"/>
  <c r="J20" i="11"/>
  <c r="H20" i="11"/>
  <c r="W19" i="11"/>
  <c r="X19" i="11"/>
  <c r="S19" i="11"/>
  <c r="P19" i="11"/>
  <c r="Q19" i="11"/>
  <c r="L19" i="11"/>
  <c r="M19" i="11"/>
  <c r="K7" i="11"/>
  <c r="K19" i="11"/>
  <c r="I19" i="11"/>
  <c r="J19" i="11"/>
  <c r="H19" i="11"/>
  <c r="Y18" i="11"/>
  <c r="W18" i="11"/>
  <c r="X18" i="11"/>
  <c r="S18" i="11"/>
  <c r="T18" i="11"/>
  <c r="R18" i="11"/>
  <c r="P18" i="11"/>
  <c r="Q18" i="11"/>
  <c r="L18" i="11"/>
  <c r="M18" i="11"/>
  <c r="K18" i="11"/>
  <c r="I18" i="11"/>
  <c r="J18" i="11"/>
  <c r="H18" i="11"/>
  <c r="X15" i="11"/>
  <c r="Q15" i="11"/>
  <c r="J15" i="11"/>
  <c r="H15" i="11"/>
  <c r="X14" i="11"/>
  <c r="T14" i="11"/>
  <c r="Q14" i="11"/>
  <c r="M14" i="11"/>
  <c r="J14" i="11"/>
  <c r="H14" i="11"/>
  <c r="F14" i="11"/>
  <c r="K11" i="11"/>
  <c r="J11" i="11"/>
  <c r="J9" i="11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18" i="8"/>
  <c r="H15" i="8"/>
  <c r="H14" i="8"/>
  <c r="S19" i="8"/>
  <c r="C19" i="8"/>
  <c r="T19" i="8"/>
  <c r="S20" i="8"/>
  <c r="C20" i="8"/>
  <c r="T20" i="8"/>
  <c r="S21" i="8"/>
  <c r="C21" i="8"/>
  <c r="T21" i="8"/>
  <c r="S22" i="8"/>
  <c r="C22" i="8"/>
  <c r="T22" i="8"/>
  <c r="S23" i="8"/>
  <c r="C23" i="8"/>
  <c r="T23" i="8"/>
  <c r="S24" i="8"/>
  <c r="C24" i="8"/>
  <c r="T24" i="8"/>
  <c r="S25" i="8"/>
  <c r="C25" i="8"/>
  <c r="T25" i="8"/>
  <c r="S26" i="8"/>
  <c r="C26" i="8"/>
  <c r="T26" i="8"/>
  <c r="S27" i="8"/>
  <c r="C27" i="8"/>
  <c r="T27" i="8"/>
  <c r="S28" i="8"/>
  <c r="C28" i="8"/>
  <c r="T28" i="8"/>
  <c r="S29" i="8"/>
  <c r="C29" i="8"/>
  <c r="T29" i="8"/>
  <c r="S30" i="8"/>
  <c r="C30" i="8"/>
  <c r="T30" i="8"/>
  <c r="S31" i="8"/>
  <c r="C31" i="8"/>
  <c r="T31" i="8"/>
  <c r="S32" i="8"/>
  <c r="C32" i="8"/>
  <c r="T32" i="8"/>
  <c r="S33" i="8"/>
  <c r="C33" i="8"/>
  <c r="T33" i="8"/>
  <c r="S34" i="8"/>
  <c r="C34" i="8"/>
  <c r="T34" i="8"/>
  <c r="S35" i="8"/>
  <c r="C35" i="8"/>
  <c r="T35" i="8"/>
  <c r="S36" i="8"/>
  <c r="C36" i="8"/>
  <c r="T36" i="8"/>
  <c r="S37" i="8"/>
  <c r="C37" i="8"/>
  <c r="T37" i="8"/>
  <c r="S38" i="8"/>
  <c r="C38" i="8"/>
  <c r="T38" i="8"/>
  <c r="S39" i="8"/>
  <c r="C39" i="8"/>
  <c r="T39" i="8"/>
  <c r="S40" i="8"/>
  <c r="C40" i="8"/>
  <c r="T40" i="8"/>
  <c r="S41" i="8"/>
  <c r="C41" i="8"/>
  <c r="T41" i="8"/>
  <c r="L19" i="8"/>
  <c r="M19" i="8"/>
  <c r="L20" i="8"/>
  <c r="M20" i="8"/>
  <c r="L21" i="8"/>
  <c r="M21" i="8"/>
  <c r="L22" i="8"/>
  <c r="M22" i="8"/>
  <c r="L23" i="8"/>
  <c r="M23" i="8"/>
  <c r="L24" i="8"/>
  <c r="M24" i="8"/>
  <c r="L25" i="8"/>
  <c r="M25" i="8"/>
  <c r="L26" i="8"/>
  <c r="M26" i="8"/>
  <c r="L27" i="8"/>
  <c r="M27" i="8"/>
  <c r="L28" i="8"/>
  <c r="M28" i="8"/>
  <c r="L29" i="8"/>
  <c r="M29" i="8"/>
  <c r="L30" i="8"/>
  <c r="M30" i="8"/>
  <c r="L31" i="8"/>
  <c r="M31" i="8"/>
  <c r="L32" i="8"/>
  <c r="M32" i="8"/>
  <c r="L33" i="8"/>
  <c r="M33" i="8"/>
  <c r="L34" i="8"/>
  <c r="M34" i="8"/>
  <c r="L35" i="8"/>
  <c r="M35" i="8"/>
  <c r="L36" i="8"/>
  <c r="M36" i="8"/>
  <c r="L37" i="8"/>
  <c r="M37" i="8"/>
  <c r="L38" i="8"/>
  <c r="M38" i="8"/>
  <c r="L39" i="8"/>
  <c r="M39" i="8"/>
  <c r="L40" i="8"/>
  <c r="M40" i="8"/>
  <c r="L41" i="8"/>
  <c r="M41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C18" i="8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7" i="4"/>
  <c r="H37" i="4"/>
  <c r="G38" i="4"/>
  <c r="H38" i="4"/>
  <c r="G39" i="4"/>
  <c r="H39" i="4"/>
  <c r="G40" i="4"/>
  <c r="H40" i="4"/>
  <c r="H15" i="4"/>
  <c r="H14" i="4"/>
  <c r="H18" i="4"/>
  <c r="G18" i="4"/>
  <c r="C40" i="4"/>
  <c r="C18" i="4"/>
  <c r="J10" i="8"/>
  <c r="J11" i="8"/>
  <c r="X9" i="8"/>
  <c r="W41" i="8"/>
  <c r="X41" i="8"/>
  <c r="Q9" i="8"/>
  <c r="P41" i="8"/>
  <c r="Q41" i="8"/>
  <c r="I41" i="8"/>
  <c r="J41" i="8"/>
  <c r="W40" i="8"/>
  <c r="X40" i="8"/>
  <c r="P40" i="8"/>
  <c r="Q40" i="8"/>
  <c r="I40" i="8"/>
  <c r="J40" i="8"/>
  <c r="W39" i="8"/>
  <c r="X39" i="8"/>
  <c r="P39" i="8"/>
  <c r="Q39" i="8"/>
  <c r="I39" i="8"/>
  <c r="J39" i="8"/>
  <c r="W38" i="8"/>
  <c r="X38" i="8"/>
  <c r="P38" i="8"/>
  <c r="Q38" i="8"/>
  <c r="I38" i="8"/>
  <c r="J38" i="8"/>
  <c r="W37" i="8"/>
  <c r="X37" i="8"/>
  <c r="P37" i="8"/>
  <c r="Q37" i="8"/>
  <c r="I37" i="8"/>
  <c r="J37" i="8"/>
  <c r="W36" i="8"/>
  <c r="X36" i="8"/>
  <c r="P36" i="8"/>
  <c r="Q36" i="8"/>
  <c r="I36" i="8"/>
  <c r="J36" i="8"/>
  <c r="W35" i="8"/>
  <c r="X35" i="8"/>
  <c r="P35" i="8"/>
  <c r="Q35" i="8"/>
  <c r="I35" i="8"/>
  <c r="J35" i="8"/>
  <c r="W34" i="8"/>
  <c r="X34" i="8"/>
  <c r="P34" i="8"/>
  <c r="Q34" i="8"/>
  <c r="I34" i="8"/>
  <c r="J34" i="8"/>
  <c r="W33" i="8"/>
  <c r="X33" i="8"/>
  <c r="P33" i="8"/>
  <c r="Q33" i="8"/>
  <c r="I33" i="8"/>
  <c r="J33" i="8"/>
  <c r="W32" i="8"/>
  <c r="X32" i="8"/>
  <c r="P32" i="8"/>
  <c r="Q32" i="8"/>
  <c r="I32" i="8"/>
  <c r="J32" i="8"/>
  <c r="W31" i="8"/>
  <c r="X31" i="8"/>
  <c r="P31" i="8"/>
  <c r="Q31" i="8"/>
  <c r="I31" i="8"/>
  <c r="J31" i="8"/>
  <c r="W30" i="8"/>
  <c r="X30" i="8"/>
  <c r="P30" i="8"/>
  <c r="Q30" i="8"/>
  <c r="I30" i="8"/>
  <c r="J30" i="8"/>
  <c r="W29" i="8"/>
  <c r="X29" i="8"/>
  <c r="P29" i="8"/>
  <c r="Q29" i="8"/>
  <c r="I29" i="8"/>
  <c r="J29" i="8"/>
  <c r="W28" i="8"/>
  <c r="X28" i="8"/>
  <c r="P28" i="8"/>
  <c r="Q28" i="8"/>
  <c r="I28" i="8"/>
  <c r="J28" i="8"/>
  <c r="W27" i="8"/>
  <c r="X27" i="8"/>
  <c r="P27" i="8"/>
  <c r="Q27" i="8"/>
  <c r="I27" i="8"/>
  <c r="J27" i="8"/>
  <c r="W26" i="8"/>
  <c r="X26" i="8"/>
  <c r="P26" i="8"/>
  <c r="Q26" i="8"/>
  <c r="I26" i="8"/>
  <c r="J26" i="8"/>
  <c r="W25" i="8"/>
  <c r="X25" i="8"/>
  <c r="P25" i="8"/>
  <c r="Q25" i="8"/>
  <c r="I25" i="8"/>
  <c r="J25" i="8"/>
  <c r="W24" i="8"/>
  <c r="X24" i="8"/>
  <c r="P24" i="8"/>
  <c r="Q24" i="8"/>
  <c r="I24" i="8"/>
  <c r="J24" i="8"/>
  <c r="W23" i="8"/>
  <c r="X23" i="8"/>
  <c r="P23" i="8"/>
  <c r="Q23" i="8"/>
  <c r="I23" i="8"/>
  <c r="J23" i="8"/>
  <c r="W22" i="8"/>
  <c r="X22" i="8"/>
  <c r="P22" i="8"/>
  <c r="Q22" i="8"/>
  <c r="I22" i="8"/>
  <c r="J22" i="8"/>
  <c r="W21" i="8"/>
  <c r="X21" i="8"/>
  <c r="P21" i="8"/>
  <c r="Q21" i="8"/>
  <c r="I21" i="8"/>
  <c r="J21" i="8"/>
  <c r="W20" i="8"/>
  <c r="X20" i="8"/>
  <c r="P20" i="8"/>
  <c r="Q20" i="8"/>
  <c r="I20" i="8"/>
  <c r="J20" i="8"/>
  <c r="W19" i="8"/>
  <c r="X19" i="8"/>
  <c r="P19" i="8"/>
  <c r="Q19" i="8"/>
  <c r="K7" i="8"/>
  <c r="K19" i="8"/>
  <c r="I19" i="8"/>
  <c r="J19" i="8"/>
  <c r="D19" i="8"/>
  <c r="Y18" i="8"/>
  <c r="W18" i="8"/>
  <c r="X18" i="8"/>
  <c r="S18" i="8"/>
  <c r="T18" i="8"/>
  <c r="R18" i="8"/>
  <c r="P18" i="8"/>
  <c r="Q18" i="8"/>
  <c r="L18" i="8"/>
  <c r="M18" i="8"/>
  <c r="K18" i="8"/>
  <c r="I18" i="8"/>
  <c r="J18" i="8"/>
  <c r="E18" i="8"/>
  <c r="F18" i="8"/>
  <c r="D18" i="8"/>
  <c r="X15" i="8"/>
  <c r="Q15" i="8"/>
  <c r="J15" i="8"/>
  <c r="X14" i="8"/>
  <c r="T14" i="8"/>
  <c r="Q14" i="8"/>
  <c r="M14" i="8"/>
  <c r="J14" i="8"/>
  <c r="F14" i="8"/>
  <c r="K11" i="8"/>
  <c r="J9" i="8"/>
  <c r="J15" i="4"/>
  <c r="J14" i="4"/>
  <c r="K19" i="4"/>
  <c r="K18" i="4"/>
  <c r="U18" i="4"/>
  <c r="P18" i="4"/>
  <c r="D19" i="4"/>
  <c r="D18" i="4"/>
  <c r="S18" i="4"/>
  <c r="T18" i="4"/>
  <c r="S19" i="4"/>
  <c r="T19" i="4"/>
  <c r="S20" i="4"/>
  <c r="T20" i="4"/>
  <c r="S21" i="4"/>
  <c r="T21" i="4"/>
  <c r="S22" i="4"/>
  <c r="T22" i="4"/>
  <c r="S23" i="4"/>
  <c r="T23" i="4"/>
  <c r="S24" i="4"/>
  <c r="T24" i="4"/>
  <c r="S25" i="4"/>
  <c r="T25" i="4"/>
  <c r="S26" i="4"/>
  <c r="T26" i="4"/>
  <c r="S27" i="4"/>
  <c r="T27" i="4"/>
  <c r="S28" i="4"/>
  <c r="T28" i="4"/>
  <c r="S29" i="4"/>
  <c r="T29" i="4"/>
  <c r="S30" i="4"/>
  <c r="T30" i="4"/>
  <c r="S31" i="4"/>
  <c r="T31" i="4"/>
  <c r="S32" i="4"/>
  <c r="T32" i="4"/>
  <c r="S33" i="4"/>
  <c r="T33" i="4"/>
  <c r="S34" i="4"/>
  <c r="T34" i="4"/>
  <c r="S35" i="4"/>
  <c r="T35" i="4"/>
  <c r="S36" i="4"/>
  <c r="T36" i="4"/>
  <c r="S37" i="4"/>
  <c r="T37" i="4"/>
  <c r="S38" i="4"/>
  <c r="T38" i="4"/>
  <c r="S39" i="4"/>
  <c r="T39" i="4"/>
  <c r="S40" i="4"/>
  <c r="T40" i="4"/>
  <c r="T14" i="4"/>
  <c r="T9" i="4"/>
  <c r="Q18" i="4"/>
  <c r="R18" i="4"/>
  <c r="Q19" i="4"/>
  <c r="R19" i="4"/>
  <c r="Q20" i="4"/>
  <c r="R20" i="4"/>
  <c r="Q21" i="4"/>
  <c r="R21" i="4"/>
  <c r="Q22" i="4"/>
  <c r="R22" i="4"/>
  <c r="Q23" i="4"/>
  <c r="R23" i="4"/>
  <c r="Q24" i="4"/>
  <c r="R24" i="4"/>
  <c r="Q25" i="4"/>
  <c r="R25" i="4"/>
  <c r="Q26" i="4"/>
  <c r="R26" i="4"/>
  <c r="Q27" i="4"/>
  <c r="R27" i="4"/>
  <c r="Q28" i="4"/>
  <c r="R28" i="4"/>
  <c r="Q29" i="4"/>
  <c r="R29" i="4"/>
  <c r="Q30" i="4"/>
  <c r="R30" i="4"/>
  <c r="Q31" i="4"/>
  <c r="R31" i="4"/>
  <c r="Q32" i="4"/>
  <c r="R32" i="4"/>
  <c r="Q33" i="4"/>
  <c r="R33" i="4"/>
  <c r="Q34" i="4"/>
  <c r="R34" i="4"/>
  <c r="Q35" i="4"/>
  <c r="R35" i="4"/>
  <c r="Q36" i="4"/>
  <c r="R36" i="4"/>
  <c r="Q37" i="4"/>
  <c r="R37" i="4"/>
  <c r="Q38" i="4"/>
  <c r="R38" i="4"/>
  <c r="Q39" i="4"/>
  <c r="R39" i="4"/>
  <c r="Q40" i="4"/>
  <c r="R40" i="4"/>
  <c r="R14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O14" i="4"/>
  <c r="O9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M14" i="4"/>
  <c r="J10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I34" i="4"/>
  <c r="J34" i="4"/>
  <c r="I35" i="4"/>
  <c r="J35" i="4"/>
  <c r="I36" i="4"/>
  <c r="J36" i="4"/>
  <c r="I37" i="4"/>
  <c r="J37" i="4"/>
  <c r="I38" i="4"/>
  <c r="J38" i="4"/>
  <c r="I39" i="4"/>
  <c r="J39" i="4"/>
  <c r="I40" i="4"/>
  <c r="J40" i="4"/>
  <c r="E18" i="4"/>
  <c r="F18" i="4"/>
  <c r="E19" i="4"/>
  <c r="C19" i="4"/>
  <c r="F19" i="4"/>
  <c r="E20" i="4"/>
  <c r="C20" i="4"/>
  <c r="F20" i="4"/>
  <c r="E21" i="4"/>
  <c r="C21" i="4"/>
  <c r="F21" i="4"/>
  <c r="E22" i="4"/>
  <c r="C22" i="4"/>
  <c r="F22" i="4"/>
  <c r="E23" i="4"/>
  <c r="C23" i="4"/>
  <c r="F23" i="4"/>
  <c r="E24" i="4"/>
  <c r="C24" i="4"/>
  <c r="F24" i="4"/>
  <c r="E25" i="4"/>
  <c r="C25" i="4"/>
  <c r="F25" i="4"/>
  <c r="E26" i="4"/>
  <c r="C26" i="4"/>
  <c r="F26" i="4"/>
  <c r="E27" i="4"/>
  <c r="C27" i="4"/>
  <c r="F27" i="4"/>
  <c r="E28" i="4"/>
  <c r="C28" i="4"/>
  <c r="F28" i="4"/>
  <c r="E29" i="4"/>
  <c r="C29" i="4"/>
  <c r="F29" i="4"/>
  <c r="E30" i="4"/>
  <c r="C30" i="4"/>
  <c r="F30" i="4"/>
  <c r="E31" i="4"/>
  <c r="C31" i="4"/>
  <c r="F31" i="4"/>
  <c r="E32" i="4"/>
  <c r="C32" i="4"/>
  <c r="F32" i="4"/>
  <c r="E33" i="4"/>
  <c r="C33" i="4"/>
  <c r="F33" i="4"/>
  <c r="E34" i="4"/>
  <c r="C34" i="4"/>
  <c r="F34" i="4"/>
  <c r="E35" i="4"/>
  <c r="C35" i="4"/>
  <c r="F35" i="4"/>
  <c r="E36" i="4"/>
  <c r="C36" i="4"/>
  <c r="F36" i="4"/>
  <c r="E37" i="4"/>
  <c r="C37" i="4"/>
  <c r="F37" i="4"/>
  <c r="E38" i="4"/>
  <c r="C38" i="4"/>
  <c r="F38" i="4"/>
  <c r="E39" i="4"/>
  <c r="C39" i="4"/>
  <c r="F39" i="4"/>
  <c r="E40" i="4"/>
  <c r="F40" i="4"/>
  <c r="F14" i="4"/>
  <c r="K11" i="4"/>
  <c r="K7" i="4"/>
  <c r="J9" i="4"/>
  <c r="J11" i="4"/>
</calcChain>
</file>

<file path=xl/sharedStrings.xml><?xml version="1.0" encoding="utf-8"?>
<sst xmlns="http://schemas.openxmlformats.org/spreadsheetml/2006/main" count="208" uniqueCount="49">
  <si>
    <t>V=Ke^(-gamma e^(-beta t))</t>
  </si>
  <si>
    <t>a</t>
  </si>
  <si>
    <t>b</t>
  </si>
  <si>
    <t>K</t>
  </si>
  <si>
    <t>beta</t>
  </si>
  <si>
    <t>gamma</t>
  </si>
  <si>
    <t>alpha</t>
  </si>
  <si>
    <t>V0</t>
  </si>
  <si>
    <t>K=V0 e^(alpha/beta)</t>
  </si>
  <si>
    <t>gamma = alpha/beta</t>
  </si>
  <si>
    <t>t (days)</t>
  </si>
  <si>
    <t>Gompertz</t>
  </si>
  <si>
    <t>Gompertz V</t>
  </si>
  <si>
    <t>Gompertz G</t>
  </si>
  <si>
    <t>V size (g)</t>
  </si>
  <si>
    <t>G growth (g/days)</t>
  </si>
  <si>
    <t>Gompertz V SR</t>
  </si>
  <si>
    <t>Gompertz G SR</t>
  </si>
  <si>
    <t>Gompertz G SSR</t>
  </si>
  <si>
    <t>Gompertz V SSR</t>
  </si>
  <si>
    <t>G(V)=V(a-b lnV)</t>
  </si>
  <si>
    <t>Logistic</t>
  </si>
  <si>
    <t>G(V)=aV(1-V/K)</t>
  </si>
  <si>
    <t>Logistic G SSR</t>
  </si>
  <si>
    <t>Logistic G</t>
  </si>
  <si>
    <t>Logistic G SR</t>
  </si>
  <si>
    <t>Logistic V SSR</t>
  </si>
  <si>
    <t>Logistic V</t>
  </si>
  <si>
    <t>Logistic V SR</t>
  </si>
  <si>
    <t>V=V0*K/(V0+(K-V0)e^(-at))</t>
  </si>
  <si>
    <t>Bertalanffy</t>
  </si>
  <si>
    <t>Bertalanffy G SSR</t>
  </si>
  <si>
    <t>Bertalanffy V SSR</t>
  </si>
  <si>
    <t>SSR</t>
  </si>
  <si>
    <t>Bertalanffy G</t>
  </si>
  <si>
    <t>Bertalanffy V</t>
  </si>
  <si>
    <t>Bertalanffy G SR</t>
  </si>
  <si>
    <t>Bertalanffy V SR</t>
  </si>
  <si>
    <t>G(V)=aV^(2/3)-bV</t>
  </si>
  <si>
    <t>Parameters</t>
  </si>
  <si>
    <t>V=(a/b+(V0^(1/3)-a/b)e^(-bt/3))^3</t>
  </si>
  <si>
    <t>Models</t>
  </si>
  <si>
    <t>DT</t>
  </si>
  <si>
    <t>V size (mm^3)</t>
  </si>
  <si>
    <t xml:space="preserve">G growth </t>
  </si>
  <si>
    <t>NMSE</t>
  </si>
  <si>
    <t>V 2</t>
  </si>
  <si>
    <t>V SSR 2</t>
  </si>
  <si>
    <t>V SR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</si>
</sst>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sz val="12"/>
      <color rgb="FF0000FF"/>
      <name val="Calibri"/>
      <scheme val="minor"/>
    </font>
    <font>
      <sz val="12"/>
      <color rgb="FF800000"/>
      <name val="Calibri"/>
      <scheme val="minor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left" vertical="center"/>
    </xf>
  </cellXfs>
  <cellStyles count="3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Data points</c:v>
          </c:tx>
          <c:spPr>
            <a:ln w="47625">
              <a:noFill/>
            </a:ln>
          </c:spPr>
          <c:marker>
            <c:symbol val="circle"/>
            <c:size val="6"/>
          </c:marker>
          <c:xVal>
            <c:numRef>
              <c:f>'Lewis lung carcinoma'!$B$18:$B$40</c:f>
              <c:numCache>
                <c:formatCode>General</c:formatCode>
                <c:ptCount val="23"/>
                <c:pt idx="0">
                  <c:v>0.324</c:v>
                </c:pt>
                <c:pt idx="1">
                  <c:v>0.394</c:v>
                </c:pt>
                <c:pt idx="2">
                  <c:v>0.534</c:v>
                </c:pt>
                <c:pt idx="3">
                  <c:v>0.775</c:v>
                </c:pt>
                <c:pt idx="4">
                  <c:v>1.135</c:v>
                </c:pt>
                <c:pt idx="5">
                  <c:v>1.25</c:v>
                </c:pt>
                <c:pt idx="6">
                  <c:v>1.41</c:v>
                </c:pt>
                <c:pt idx="7">
                  <c:v>1.54</c:v>
                </c:pt>
                <c:pt idx="8">
                  <c:v>1.73</c:v>
                </c:pt>
                <c:pt idx="9">
                  <c:v>2.49</c:v>
                </c:pt>
                <c:pt idx="10">
                  <c:v>2.44</c:v>
                </c:pt>
                <c:pt idx="11">
                  <c:v>3.75</c:v>
                </c:pt>
                <c:pt idx="12">
                  <c:v>3.79</c:v>
                </c:pt>
                <c:pt idx="13">
                  <c:v>5.19</c:v>
                </c:pt>
                <c:pt idx="14">
                  <c:v>4.94</c:v>
                </c:pt>
                <c:pt idx="15">
                  <c:v>5.83</c:v>
                </c:pt>
                <c:pt idx="16">
                  <c:v>5.4</c:v>
                </c:pt>
                <c:pt idx="17">
                  <c:v>6.07</c:v>
                </c:pt>
                <c:pt idx="18">
                  <c:v>7.98</c:v>
                </c:pt>
                <c:pt idx="19">
                  <c:v>7.9</c:v>
                </c:pt>
                <c:pt idx="20">
                  <c:v>8.3</c:v>
                </c:pt>
                <c:pt idx="21">
                  <c:v>8.98</c:v>
                </c:pt>
                <c:pt idx="22">
                  <c:v>9.34</c:v>
                </c:pt>
              </c:numCache>
            </c:numRef>
          </c:xVal>
          <c:yVal>
            <c:numRef>
              <c:f>'Lewis lung carcinoma'!$C$18:$C$40</c:f>
              <c:numCache>
                <c:formatCode>General</c:formatCode>
                <c:ptCount val="23"/>
                <c:pt idx="0">
                  <c:v>0.035</c:v>
                </c:pt>
                <c:pt idx="1">
                  <c:v>0.105</c:v>
                </c:pt>
                <c:pt idx="2">
                  <c:v>0.1905</c:v>
                </c:pt>
                <c:pt idx="3">
                  <c:v>0.3005</c:v>
                </c:pt>
                <c:pt idx="4">
                  <c:v>0.2375</c:v>
                </c:pt>
                <c:pt idx="5">
                  <c:v>0.1375</c:v>
                </c:pt>
                <c:pt idx="6">
                  <c:v>0.145</c:v>
                </c:pt>
                <c:pt idx="7">
                  <c:v>0.16</c:v>
                </c:pt>
                <c:pt idx="8">
                  <c:v>0.475</c:v>
                </c:pt>
                <c:pt idx="9">
                  <c:v>0.355</c:v>
                </c:pt>
                <c:pt idx="10">
                  <c:v>0.63</c:v>
                </c:pt>
                <c:pt idx="11">
                  <c:v>0.675</c:v>
                </c:pt>
                <c:pt idx="12">
                  <c:v>0.72</c:v>
                </c:pt>
                <c:pt idx="13">
                  <c:v>0.575</c:v>
                </c:pt>
                <c:pt idx="14">
                  <c:v>0.32</c:v>
                </c:pt>
                <c:pt idx="15">
                  <c:v>0.23</c:v>
                </c:pt>
                <c:pt idx="16">
                  <c:v>0.12</c:v>
                </c:pt>
                <c:pt idx="17">
                  <c:v>1.29</c:v>
                </c:pt>
                <c:pt idx="18">
                  <c:v>0.915</c:v>
                </c:pt>
                <c:pt idx="19">
                  <c:v>0.16</c:v>
                </c:pt>
                <c:pt idx="20">
                  <c:v>0.54</c:v>
                </c:pt>
                <c:pt idx="21">
                  <c:v>0.52</c:v>
                </c:pt>
                <c:pt idx="22">
                  <c:v>0.199999999999999</c:v>
                </c:pt>
              </c:numCache>
            </c:numRef>
          </c:yVal>
          <c:smooth val="0"/>
        </c:ser>
        <c:ser>
          <c:idx val="1"/>
          <c:order val="1"/>
          <c:tx>
            <c:v>Gompertz</c:v>
          </c:tx>
          <c:spPr>
            <a:ln w="381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'Lewis lung carcinoma'!$B$18:$B$40</c:f>
              <c:numCache>
                <c:formatCode>General</c:formatCode>
                <c:ptCount val="23"/>
                <c:pt idx="0">
                  <c:v>0.324</c:v>
                </c:pt>
                <c:pt idx="1">
                  <c:v>0.394</c:v>
                </c:pt>
                <c:pt idx="2">
                  <c:v>0.534</c:v>
                </c:pt>
                <c:pt idx="3">
                  <c:v>0.775</c:v>
                </c:pt>
                <c:pt idx="4">
                  <c:v>1.135</c:v>
                </c:pt>
                <c:pt idx="5">
                  <c:v>1.25</c:v>
                </c:pt>
                <c:pt idx="6">
                  <c:v>1.41</c:v>
                </c:pt>
                <c:pt idx="7">
                  <c:v>1.54</c:v>
                </c:pt>
                <c:pt idx="8">
                  <c:v>1.73</c:v>
                </c:pt>
                <c:pt idx="9">
                  <c:v>2.49</c:v>
                </c:pt>
                <c:pt idx="10">
                  <c:v>2.44</c:v>
                </c:pt>
                <c:pt idx="11">
                  <c:v>3.75</c:v>
                </c:pt>
                <c:pt idx="12">
                  <c:v>3.79</c:v>
                </c:pt>
                <c:pt idx="13">
                  <c:v>5.19</c:v>
                </c:pt>
                <c:pt idx="14">
                  <c:v>4.94</c:v>
                </c:pt>
                <c:pt idx="15">
                  <c:v>5.83</c:v>
                </c:pt>
                <c:pt idx="16">
                  <c:v>5.4</c:v>
                </c:pt>
                <c:pt idx="17">
                  <c:v>6.07</c:v>
                </c:pt>
                <c:pt idx="18">
                  <c:v>7.98</c:v>
                </c:pt>
                <c:pt idx="19">
                  <c:v>7.9</c:v>
                </c:pt>
                <c:pt idx="20">
                  <c:v>8.3</c:v>
                </c:pt>
                <c:pt idx="21">
                  <c:v>8.98</c:v>
                </c:pt>
                <c:pt idx="22">
                  <c:v>9.34</c:v>
                </c:pt>
              </c:numCache>
            </c:numRef>
          </c:xVal>
          <c:yVal>
            <c:numRef>
              <c:f>'Lewis lung carcinoma'!$E$18:$E$40</c:f>
              <c:numCache>
                <c:formatCode>0.000000</c:formatCode>
                <c:ptCount val="23"/>
                <c:pt idx="0">
                  <c:v>0.119852716044904</c:v>
                </c:pt>
                <c:pt idx="1">
                  <c:v>0.138357363216896</c:v>
                </c:pt>
                <c:pt idx="2">
                  <c:v>0.171952691575461</c:v>
                </c:pt>
                <c:pt idx="3">
                  <c:v>0.221879693109588</c:v>
                </c:pt>
                <c:pt idx="4">
                  <c:v>0.283427105301881</c:v>
                </c:pt>
                <c:pt idx="5">
                  <c:v>0.300577475646522</c:v>
                </c:pt>
                <c:pt idx="6">
                  <c:v>0.322768065243618</c:v>
                </c:pt>
                <c:pt idx="7">
                  <c:v>0.339504618133983</c:v>
                </c:pt>
                <c:pt idx="8">
                  <c:v>0.362093986835747</c:v>
                </c:pt>
                <c:pt idx="9">
                  <c:v>0.434223254704537</c:v>
                </c:pt>
                <c:pt idx="10">
                  <c:v>0.430249487923512</c:v>
                </c:pt>
                <c:pt idx="11">
                  <c:v>0.50672357682955</c:v>
                </c:pt>
                <c:pt idx="12">
                  <c:v>0.508273018910004</c:v>
                </c:pt>
                <c:pt idx="13">
                  <c:v>0.539589711954981</c:v>
                </c:pt>
                <c:pt idx="14">
                  <c:v>0.536981268822175</c:v>
                </c:pt>
                <c:pt idx="15">
                  <c:v>0.541128164680399</c:v>
                </c:pt>
                <c:pt idx="16">
                  <c:v>0.540885910195331</c:v>
                </c:pt>
                <c:pt idx="17">
                  <c:v>0.539925811162789</c:v>
                </c:pt>
                <c:pt idx="18">
                  <c:v>0.500496571664603</c:v>
                </c:pt>
                <c:pt idx="19">
                  <c:v>0.503110939055796</c:v>
                </c:pt>
                <c:pt idx="20">
                  <c:v>0.489277679592869</c:v>
                </c:pt>
                <c:pt idx="21">
                  <c:v>0.461563509545839</c:v>
                </c:pt>
                <c:pt idx="22">
                  <c:v>0.44486731055406</c:v>
                </c:pt>
              </c:numCache>
            </c:numRef>
          </c:yVal>
          <c:smooth val="0"/>
        </c:ser>
        <c:ser>
          <c:idx val="2"/>
          <c:order val="2"/>
          <c:tx>
            <c:v>Logistic</c:v>
          </c:tx>
          <c:spPr>
            <a:ln w="38100">
              <a:solidFill>
                <a:srgbClr val="FF6600"/>
              </a:solidFill>
              <a:prstDash val="dash"/>
            </a:ln>
          </c:spPr>
          <c:marker>
            <c:symbol val="none"/>
          </c:marker>
          <c:xVal>
            <c:numRef>
              <c:f>'Lewis lung carcinoma'!$B$18:$B$40</c:f>
              <c:numCache>
                <c:formatCode>General</c:formatCode>
                <c:ptCount val="23"/>
                <c:pt idx="0">
                  <c:v>0.324</c:v>
                </c:pt>
                <c:pt idx="1">
                  <c:v>0.394</c:v>
                </c:pt>
                <c:pt idx="2">
                  <c:v>0.534</c:v>
                </c:pt>
                <c:pt idx="3">
                  <c:v>0.775</c:v>
                </c:pt>
                <c:pt idx="4">
                  <c:v>1.135</c:v>
                </c:pt>
                <c:pt idx="5">
                  <c:v>1.25</c:v>
                </c:pt>
                <c:pt idx="6">
                  <c:v>1.41</c:v>
                </c:pt>
                <c:pt idx="7">
                  <c:v>1.54</c:v>
                </c:pt>
                <c:pt idx="8">
                  <c:v>1.73</c:v>
                </c:pt>
                <c:pt idx="9">
                  <c:v>2.49</c:v>
                </c:pt>
                <c:pt idx="10">
                  <c:v>2.44</c:v>
                </c:pt>
                <c:pt idx="11">
                  <c:v>3.75</c:v>
                </c:pt>
                <c:pt idx="12">
                  <c:v>3.79</c:v>
                </c:pt>
                <c:pt idx="13">
                  <c:v>5.19</c:v>
                </c:pt>
                <c:pt idx="14">
                  <c:v>4.94</c:v>
                </c:pt>
                <c:pt idx="15">
                  <c:v>5.83</c:v>
                </c:pt>
                <c:pt idx="16">
                  <c:v>5.4</c:v>
                </c:pt>
                <c:pt idx="17">
                  <c:v>6.07</c:v>
                </c:pt>
                <c:pt idx="18">
                  <c:v>7.98</c:v>
                </c:pt>
                <c:pt idx="19">
                  <c:v>7.9</c:v>
                </c:pt>
                <c:pt idx="20">
                  <c:v>8.3</c:v>
                </c:pt>
                <c:pt idx="21">
                  <c:v>8.98</c:v>
                </c:pt>
                <c:pt idx="22">
                  <c:v>9.34</c:v>
                </c:pt>
              </c:numCache>
            </c:numRef>
          </c:xVal>
          <c:yVal>
            <c:numRef>
              <c:f>'Lewis lung carcinoma'!$L$18:$L$40</c:f>
              <c:numCache>
                <c:formatCode>General</c:formatCode>
                <c:ptCount val="23"/>
                <c:pt idx="0">
                  <c:v>0.0667630529392673</c:v>
                </c:pt>
                <c:pt idx="1">
                  <c:v>0.0806743865968573</c:v>
                </c:pt>
                <c:pt idx="2">
                  <c:v>0.107950432740376</c:v>
                </c:pt>
                <c:pt idx="3">
                  <c:v>0.153197010724061</c:v>
                </c:pt>
                <c:pt idx="4">
                  <c:v>0.216762574392233</c:v>
                </c:pt>
                <c:pt idx="5">
                  <c:v>0.236052622145574</c:v>
                </c:pt>
                <c:pt idx="6">
                  <c:v>0.262072876952765</c:v>
                </c:pt>
                <c:pt idx="7">
                  <c:v>0.282513394590014</c:v>
                </c:pt>
                <c:pt idx="8">
                  <c:v>0.311257569833568</c:v>
                </c:pt>
                <c:pt idx="9">
                  <c:v>0.412810444755417</c:v>
                </c:pt>
                <c:pt idx="10">
                  <c:v>0.406789370331693</c:v>
                </c:pt>
                <c:pt idx="11">
                  <c:v>0.533852645881416</c:v>
                </c:pt>
                <c:pt idx="12">
                  <c:v>0.536728442484292</c:v>
                </c:pt>
                <c:pt idx="13">
                  <c:v>0.599898728956718</c:v>
                </c:pt>
                <c:pt idx="14">
                  <c:v>0.5939636807551</c:v>
                </c:pt>
                <c:pt idx="15">
                  <c:v>0.604502131965842</c:v>
                </c:pt>
                <c:pt idx="16">
                  <c:v>0.603088128453476</c:v>
                </c:pt>
                <c:pt idx="17">
                  <c:v>0.602301660085594</c:v>
                </c:pt>
                <c:pt idx="18">
                  <c:v>0.50843923662951</c:v>
                </c:pt>
                <c:pt idx="19">
                  <c:v>0.515092597360239</c:v>
                </c:pt>
                <c:pt idx="20">
                  <c:v>0.479445946428611</c:v>
                </c:pt>
                <c:pt idx="21">
                  <c:v>0.405192266087423</c:v>
                </c:pt>
                <c:pt idx="22">
                  <c:v>0.358920440853991</c:v>
                </c:pt>
              </c:numCache>
            </c:numRef>
          </c:yVal>
          <c:smooth val="0"/>
        </c:ser>
        <c:ser>
          <c:idx val="3"/>
          <c:order val="3"/>
          <c:tx>
            <c:v>Bertalanffy</c:v>
          </c:tx>
          <c:spPr>
            <a:ln w="38100">
              <a:solidFill>
                <a:srgbClr val="008000"/>
              </a:solidFill>
              <a:prstDash val="sysDot"/>
            </a:ln>
          </c:spPr>
          <c:marker>
            <c:symbol val="none"/>
          </c:marker>
          <c:xVal>
            <c:numRef>
              <c:f>'Lewis lung carcinoma'!$B$18:$B$40</c:f>
              <c:numCache>
                <c:formatCode>General</c:formatCode>
                <c:ptCount val="23"/>
                <c:pt idx="0">
                  <c:v>0.324</c:v>
                </c:pt>
                <c:pt idx="1">
                  <c:v>0.394</c:v>
                </c:pt>
                <c:pt idx="2">
                  <c:v>0.534</c:v>
                </c:pt>
                <c:pt idx="3">
                  <c:v>0.775</c:v>
                </c:pt>
                <c:pt idx="4">
                  <c:v>1.135</c:v>
                </c:pt>
                <c:pt idx="5">
                  <c:v>1.25</c:v>
                </c:pt>
                <c:pt idx="6">
                  <c:v>1.41</c:v>
                </c:pt>
                <c:pt idx="7">
                  <c:v>1.54</c:v>
                </c:pt>
                <c:pt idx="8">
                  <c:v>1.73</c:v>
                </c:pt>
                <c:pt idx="9">
                  <c:v>2.49</c:v>
                </c:pt>
                <c:pt idx="10">
                  <c:v>2.44</c:v>
                </c:pt>
                <c:pt idx="11">
                  <c:v>3.75</c:v>
                </c:pt>
                <c:pt idx="12">
                  <c:v>3.79</c:v>
                </c:pt>
                <c:pt idx="13">
                  <c:v>5.19</c:v>
                </c:pt>
                <c:pt idx="14">
                  <c:v>4.94</c:v>
                </c:pt>
                <c:pt idx="15">
                  <c:v>5.83</c:v>
                </c:pt>
                <c:pt idx="16">
                  <c:v>5.4</c:v>
                </c:pt>
                <c:pt idx="17">
                  <c:v>6.07</c:v>
                </c:pt>
                <c:pt idx="18">
                  <c:v>7.98</c:v>
                </c:pt>
                <c:pt idx="19">
                  <c:v>7.9</c:v>
                </c:pt>
                <c:pt idx="20">
                  <c:v>8.3</c:v>
                </c:pt>
                <c:pt idx="21">
                  <c:v>8.98</c:v>
                </c:pt>
                <c:pt idx="22">
                  <c:v>9.34</c:v>
                </c:pt>
              </c:numCache>
            </c:numRef>
          </c:xVal>
          <c:yVal>
            <c:numRef>
              <c:f>'Lewis lung carcinoma'!$Q$18:$Q$40</c:f>
              <c:numCache>
                <c:formatCode>General</c:formatCode>
                <c:ptCount val="23"/>
                <c:pt idx="0">
                  <c:v>0.157191767992623</c:v>
                </c:pt>
                <c:pt idx="1">
                  <c:v>0.175183618784944</c:v>
                </c:pt>
                <c:pt idx="2">
                  <c:v>0.206469733028564</c:v>
                </c:pt>
                <c:pt idx="3">
                  <c:v>0.250463288141905</c:v>
                </c:pt>
                <c:pt idx="4">
                  <c:v>0.301730098967455</c:v>
                </c:pt>
                <c:pt idx="5">
                  <c:v>0.315570839769726</c:v>
                </c:pt>
                <c:pt idx="6">
                  <c:v>0.333246699793378</c:v>
                </c:pt>
                <c:pt idx="7">
                  <c:v>0.346425456580821</c:v>
                </c:pt>
                <c:pt idx="8">
                  <c:v>0.364035474376865</c:v>
                </c:pt>
                <c:pt idx="9">
                  <c:v>0.41939331366331</c:v>
                </c:pt>
                <c:pt idx="10">
                  <c:v>0.416358124954063</c:v>
                </c:pt>
                <c:pt idx="11">
                  <c:v>0.475939638767924</c:v>
                </c:pt>
                <c:pt idx="12">
                  <c:v>0.477218059798513</c:v>
                </c:pt>
                <c:pt idx="13">
                  <c:v>0.507448063739783</c:v>
                </c:pt>
                <c:pt idx="14">
                  <c:v>0.503883055829381</c:v>
                </c:pt>
                <c:pt idx="15">
                  <c:v>0.513563353408459</c:v>
                </c:pt>
                <c:pt idx="16">
                  <c:v>0.509913802066106</c:v>
                </c:pt>
                <c:pt idx="17">
                  <c:v>0.514837659299629</c:v>
                </c:pt>
                <c:pt idx="18">
                  <c:v>0.508683574101094</c:v>
                </c:pt>
                <c:pt idx="19">
                  <c:v>0.50944938587894</c:v>
                </c:pt>
                <c:pt idx="20">
                  <c:v>0.505232127939305</c:v>
                </c:pt>
                <c:pt idx="21">
                  <c:v>0.495950721898095</c:v>
                </c:pt>
                <c:pt idx="22">
                  <c:v>0.490037412601453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123960"/>
        <c:axId val="2084413176"/>
      </c:scatterChart>
      <c:valAx>
        <c:axId val="2085123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 b="0" i="0" u="none" strike="noStrike" baseline="0" smtClean="0"/>
                  <a:t>Size (g)</a:t>
                </a:r>
                <a:endParaRPr lang="en-US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4413176"/>
        <c:crosses val="autoZero"/>
        <c:crossBetween val="midCat"/>
      </c:valAx>
      <c:valAx>
        <c:axId val="2084413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 i="0" u="none" strike="noStrike" baseline="0" smtClean="0"/>
                  <a:t>Growth (g</a:t>
                </a:r>
                <a:r>
                  <a:rPr lang="en-US" sz="1200" b="1" i="0" u="none" strike="noStrike" baseline="0"/>
                  <a:t>/</a:t>
                </a:r>
                <a:r>
                  <a:rPr lang="en-US" sz="1200" b="0" i="0" u="none" strike="noStrike" baseline="0" smtClean="0"/>
                  <a:t>day)</a:t>
                </a:r>
                <a:endParaRPr lang="en-US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5123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 points</c:v>
          </c:tx>
          <c:spPr>
            <a:ln w="47625">
              <a:noFill/>
            </a:ln>
          </c:spPr>
          <c:marker>
            <c:symbol val="circle"/>
            <c:size val="6"/>
          </c:marker>
          <c:xVal>
            <c:numRef>
              <c:f>'Lewis lung carcinoma'!$A$18:$A$40</c:f>
              <c:numCache>
                <c:formatCode>General</c:formatCode>
                <c:ptCount val="2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</c:numCache>
            </c:numRef>
          </c:xVal>
          <c:yVal>
            <c:numRef>
              <c:f>'Lewis lung carcinoma'!$B$18:$B$40</c:f>
              <c:numCache>
                <c:formatCode>General</c:formatCode>
                <c:ptCount val="23"/>
                <c:pt idx="0">
                  <c:v>0.324</c:v>
                </c:pt>
                <c:pt idx="1">
                  <c:v>0.394</c:v>
                </c:pt>
                <c:pt idx="2">
                  <c:v>0.534</c:v>
                </c:pt>
                <c:pt idx="3">
                  <c:v>0.775</c:v>
                </c:pt>
                <c:pt idx="4">
                  <c:v>1.135</c:v>
                </c:pt>
                <c:pt idx="5">
                  <c:v>1.25</c:v>
                </c:pt>
                <c:pt idx="6">
                  <c:v>1.41</c:v>
                </c:pt>
                <c:pt idx="7">
                  <c:v>1.54</c:v>
                </c:pt>
                <c:pt idx="8">
                  <c:v>1.73</c:v>
                </c:pt>
                <c:pt idx="9">
                  <c:v>2.49</c:v>
                </c:pt>
                <c:pt idx="10">
                  <c:v>2.44</c:v>
                </c:pt>
                <c:pt idx="11">
                  <c:v>3.75</c:v>
                </c:pt>
                <c:pt idx="12">
                  <c:v>3.79</c:v>
                </c:pt>
                <c:pt idx="13">
                  <c:v>5.19</c:v>
                </c:pt>
                <c:pt idx="14">
                  <c:v>4.94</c:v>
                </c:pt>
                <c:pt idx="15">
                  <c:v>5.83</c:v>
                </c:pt>
                <c:pt idx="16">
                  <c:v>5.4</c:v>
                </c:pt>
                <c:pt idx="17">
                  <c:v>6.07</c:v>
                </c:pt>
                <c:pt idx="18">
                  <c:v>7.98</c:v>
                </c:pt>
                <c:pt idx="19">
                  <c:v>7.9</c:v>
                </c:pt>
                <c:pt idx="20">
                  <c:v>8.3</c:v>
                </c:pt>
                <c:pt idx="21">
                  <c:v>8.98</c:v>
                </c:pt>
                <c:pt idx="22">
                  <c:v>9.34</c:v>
                </c:pt>
              </c:numCache>
            </c:numRef>
          </c:yVal>
          <c:smooth val="0"/>
        </c:ser>
        <c:ser>
          <c:idx val="1"/>
          <c:order val="1"/>
          <c:tx>
            <c:v>Gompertz</c:v>
          </c:tx>
          <c:spPr>
            <a:ln w="381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'Lewis lung carcinoma'!$A$18:$A$40</c:f>
              <c:numCache>
                <c:formatCode>General</c:formatCode>
                <c:ptCount val="2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</c:numCache>
            </c:numRef>
          </c:xVal>
          <c:yVal>
            <c:numRef>
              <c:f>'Lewis lung carcinoma'!$I$18:$I$40</c:f>
              <c:numCache>
                <c:formatCode>General</c:formatCode>
                <c:ptCount val="23"/>
                <c:pt idx="0">
                  <c:v>0.324</c:v>
                </c:pt>
                <c:pt idx="1">
                  <c:v>0.439134576982103</c:v>
                </c:pt>
                <c:pt idx="2">
                  <c:v>0.582125952811845</c:v>
                </c:pt>
                <c:pt idx="3">
                  <c:v>0.755972061895186</c:v>
                </c:pt>
                <c:pt idx="4">
                  <c:v>0.963197780931483</c:v>
                </c:pt>
                <c:pt idx="5">
                  <c:v>1.205730106910852</c:v>
                </c:pt>
                <c:pt idx="6">
                  <c:v>1.48480541672708</c:v>
                </c:pt>
                <c:pt idx="7">
                  <c:v>1.800913458398653</c:v>
                </c:pt>
                <c:pt idx="8">
                  <c:v>2.153779294774263</c:v>
                </c:pt>
                <c:pt idx="9">
                  <c:v>2.542381344779508</c:v>
                </c:pt>
                <c:pt idx="10">
                  <c:v>2.965001217470039</c:v>
                </c:pt>
                <c:pt idx="11">
                  <c:v>3.419299348777542</c:v>
                </c:pt>
                <c:pt idx="12">
                  <c:v>3.902409548099762</c:v>
                </c:pt>
                <c:pt idx="13">
                  <c:v>4.411045367998931</c:v>
                </c:pt>
                <c:pt idx="14">
                  <c:v>4.941611592667703</c:v>
                </c:pt>
                <c:pt idx="15">
                  <c:v>5.490314939785279</c:v>
                </c:pt>
                <c:pt idx="16">
                  <c:v>6.05326912486294</c:v>
                </c:pt>
                <c:pt idx="17">
                  <c:v>6.626590602941181</c:v>
                </c:pt>
                <c:pt idx="18">
                  <c:v>7.206482462695695</c:v>
                </c:pt>
                <c:pt idx="19">
                  <c:v>7.789305017210787</c:v>
                </c:pt>
                <c:pt idx="20">
                  <c:v>8.37163255911957</c:v>
                </c:pt>
                <c:pt idx="21">
                  <c:v>8.950296497524723</c:v>
                </c:pt>
                <c:pt idx="22">
                  <c:v>9.522415663502613</c:v>
                </c:pt>
              </c:numCache>
            </c:numRef>
          </c:yVal>
          <c:smooth val="0"/>
        </c:ser>
        <c:ser>
          <c:idx val="2"/>
          <c:order val="2"/>
          <c:tx>
            <c:v>Logistic</c:v>
          </c:tx>
          <c:spPr>
            <a:ln w="38100">
              <a:solidFill>
                <a:srgbClr val="FF6600"/>
              </a:solidFill>
              <a:prstDash val="dash"/>
            </a:ln>
          </c:spPr>
          <c:marker>
            <c:symbol val="none"/>
          </c:marker>
          <c:xVal>
            <c:numRef>
              <c:f>'Lewis lung carcinoma'!$A$18:$A$40</c:f>
              <c:numCache>
                <c:formatCode>General</c:formatCode>
                <c:ptCount val="2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</c:numCache>
            </c:numRef>
          </c:xVal>
          <c:yVal>
            <c:numRef>
              <c:f>'Lewis lung carcinoma'!$N$18:$N$40</c:f>
              <c:numCache>
                <c:formatCode>General</c:formatCode>
                <c:ptCount val="23"/>
                <c:pt idx="0">
                  <c:v>0.324</c:v>
                </c:pt>
                <c:pt idx="1">
                  <c:v>0.408242084576919</c:v>
                </c:pt>
                <c:pt idx="2">
                  <c:v>0.513297076533323</c:v>
                </c:pt>
                <c:pt idx="3">
                  <c:v>0.643684529041892</c:v>
                </c:pt>
                <c:pt idx="4">
                  <c:v>0.804559733131553</c:v>
                </c:pt>
                <c:pt idx="5">
                  <c:v>1.001610831851772</c:v>
                </c:pt>
                <c:pt idx="6">
                  <c:v>1.240830467564578</c:v>
                </c:pt>
                <c:pt idx="7">
                  <c:v>1.528119411633701</c:v>
                </c:pt>
                <c:pt idx="8">
                  <c:v>1.868690378444791</c:v>
                </c:pt>
                <c:pt idx="9">
                  <c:v>2.266271856077613</c:v>
                </c:pt>
                <c:pt idx="10">
                  <c:v>2.722170027357144</c:v>
                </c:pt>
                <c:pt idx="11">
                  <c:v>3.234327685915705</c:v>
                </c:pt>
                <c:pt idx="12">
                  <c:v>3.79660057075235</c:v>
                </c:pt>
                <c:pt idx="13">
                  <c:v>4.39851219548436</c:v>
                </c:pt>
                <c:pt idx="14">
                  <c:v>5.025700967226921</c:v>
                </c:pt>
                <c:pt idx="15">
                  <c:v>5.6611174031508</c:v>
                </c:pt>
                <c:pt idx="16">
                  <c:v>6.286801883911905</c:v>
                </c:pt>
                <c:pt idx="17">
                  <c:v>6.885869460785284</c:v>
                </c:pt>
                <c:pt idx="18">
                  <c:v>7.444250729167075</c:v>
                </c:pt>
                <c:pt idx="19">
                  <c:v>7.9518288430118</c:v>
                </c:pt>
                <c:pt idx="20">
                  <c:v>8.40282300440331</c:v>
                </c:pt>
                <c:pt idx="21">
                  <c:v>8.795493164623962</c:v>
                </c:pt>
                <c:pt idx="22">
                  <c:v>9.131387969982182</c:v>
                </c:pt>
              </c:numCache>
            </c:numRef>
          </c:yVal>
          <c:smooth val="0"/>
        </c:ser>
        <c:ser>
          <c:idx val="3"/>
          <c:order val="3"/>
          <c:tx>
            <c:v>Bertalanffy</c:v>
          </c:tx>
          <c:spPr>
            <a:ln w="38100">
              <a:solidFill>
                <a:srgbClr val="008000"/>
              </a:solidFill>
              <a:prstDash val="sysDot"/>
            </a:ln>
          </c:spPr>
          <c:marker>
            <c:symbol val="none"/>
          </c:marker>
          <c:xVal>
            <c:numRef>
              <c:f>'Lewis lung carcinoma'!$A$18:$A$40</c:f>
              <c:numCache>
                <c:formatCode>General</c:formatCode>
                <c:ptCount val="2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</c:numCache>
            </c:numRef>
          </c:xVal>
          <c:yVal>
            <c:numRef>
              <c:f>'Lewis lung carcinoma'!$S$18:$S$40</c:f>
              <c:numCache>
                <c:formatCode>General</c:formatCode>
                <c:ptCount val="23"/>
                <c:pt idx="0">
                  <c:v>0.324</c:v>
                </c:pt>
                <c:pt idx="1">
                  <c:v>0.459742975453681</c:v>
                </c:pt>
                <c:pt idx="2">
                  <c:v>0.624136572061964</c:v>
                </c:pt>
                <c:pt idx="3">
                  <c:v>0.818096171625729</c:v>
                </c:pt>
                <c:pt idx="4">
                  <c:v>1.042184632960141</c:v>
                </c:pt>
                <c:pt idx="5">
                  <c:v>1.296656388416318</c:v>
                </c:pt>
                <c:pt idx="6">
                  <c:v>1.581497256011806</c:v>
                </c:pt>
                <c:pt idx="7">
                  <c:v>1.896460340029695</c:v>
                </c:pt>
                <c:pt idx="8">
                  <c:v>2.241098362325465</c:v>
                </c:pt>
                <c:pt idx="9">
                  <c:v>2.614792738391604</c:v>
                </c:pt>
                <c:pt idx="10">
                  <c:v>3.016779686283811</c:v>
                </c:pt>
                <c:pt idx="11">
                  <c:v>3.446173632634111</c:v>
                </c:pt>
                <c:pt idx="12">
                  <c:v>3.901988158004608</c:v>
                </c:pt>
                <c:pt idx="13">
                  <c:v>4.383154703621637</c:v>
                </c:pt>
                <c:pt idx="14">
                  <c:v>4.888539242936652</c:v>
                </c:pt>
                <c:pt idx="15">
                  <c:v>5.416957104360238</c:v>
                </c:pt>
                <c:pt idx="16">
                  <c:v>5.967186115792476</c:v>
                </c:pt>
                <c:pt idx="17">
                  <c:v>6.537978227117807</c:v>
                </c:pt>
                <c:pt idx="18">
                  <c:v>7.128069753546987</c:v>
                </c:pt>
                <c:pt idx="19">
                  <c:v>7.736190370479489</c:v>
                </c:pt>
                <c:pt idx="20">
                  <c:v>8.361070979342935</c:v>
                </c:pt>
                <c:pt idx="21">
                  <c:v>9.001450553562877</c:v>
                </c:pt>
                <c:pt idx="22">
                  <c:v>9.656082064354757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182840"/>
        <c:axId val="2087188376"/>
      </c:scatterChart>
      <c:valAx>
        <c:axId val="2087182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 b="0"/>
                  <a:t>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7188376"/>
        <c:crosses val="autoZero"/>
        <c:crossBetween val="midCat"/>
      </c:valAx>
      <c:valAx>
        <c:axId val="2087188376"/>
        <c:scaling>
          <c:orientation val="minMax"/>
          <c:max val="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 b="0" i="0" baseline="0">
                    <a:solidFill>
                      <a:schemeClr val="tx1"/>
                    </a:solidFill>
                    <a:effectLst/>
                  </a:rPr>
                  <a:t>Size (g)</a:t>
                </a:r>
                <a:endParaRPr lang="en-US" sz="1200">
                  <a:solidFill>
                    <a:schemeClr val="tx1"/>
                  </a:solidFill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7182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 points</c:v>
          </c:tx>
          <c:spPr>
            <a:ln w="47625">
              <a:noFill/>
            </a:ln>
          </c:spPr>
          <c:marker>
            <c:symbol val="circle"/>
            <c:size val="7"/>
          </c:marker>
          <c:xVal>
            <c:numRef>
              <c:f>'Mouse tumor CM.37 T.1'!$A$18:$A$41</c:f>
              <c:numCache>
                <c:formatCode>General</c:formatCode>
                <c:ptCount val="2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10.0</c:v>
                </c:pt>
                <c:pt idx="4">
                  <c:v>14.0</c:v>
                </c:pt>
                <c:pt idx="5">
                  <c:v>17.0</c:v>
                </c:pt>
                <c:pt idx="6">
                  <c:v>21.0</c:v>
                </c:pt>
                <c:pt idx="7">
                  <c:v>24.0</c:v>
                </c:pt>
                <c:pt idx="8">
                  <c:v>28.0</c:v>
                </c:pt>
                <c:pt idx="9">
                  <c:v>31.0</c:v>
                </c:pt>
                <c:pt idx="10">
                  <c:v>35.0</c:v>
                </c:pt>
                <c:pt idx="11">
                  <c:v>38.0</c:v>
                </c:pt>
                <c:pt idx="12">
                  <c:v>42.0</c:v>
                </c:pt>
                <c:pt idx="13">
                  <c:v>45.0</c:v>
                </c:pt>
                <c:pt idx="14">
                  <c:v>49.0</c:v>
                </c:pt>
                <c:pt idx="15">
                  <c:v>52.0</c:v>
                </c:pt>
                <c:pt idx="16">
                  <c:v>56.0</c:v>
                </c:pt>
                <c:pt idx="17">
                  <c:v>59.0</c:v>
                </c:pt>
                <c:pt idx="18">
                  <c:v>62.0</c:v>
                </c:pt>
                <c:pt idx="19">
                  <c:v>65.0</c:v>
                </c:pt>
                <c:pt idx="20">
                  <c:v>69.0</c:v>
                </c:pt>
                <c:pt idx="21">
                  <c:v>72.0</c:v>
                </c:pt>
                <c:pt idx="22">
                  <c:v>76.0</c:v>
                </c:pt>
                <c:pt idx="23">
                  <c:v>78.0</c:v>
                </c:pt>
              </c:numCache>
            </c:numRef>
          </c:xVal>
          <c:yVal>
            <c:numRef>
              <c:f>'Mouse tumor CM.37 T.1'!$B$18:$B$41</c:f>
              <c:numCache>
                <c:formatCode>0.0000</c:formatCode>
                <c:ptCount val="24"/>
                <c:pt idx="0">
                  <c:v>1.041</c:v>
                </c:pt>
                <c:pt idx="1">
                  <c:v>4.3156</c:v>
                </c:pt>
                <c:pt idx="2">
                  <c:v>2.8523</c:v>
                </c:pt>
                <c:pt idx="3">
                  <c:v>4.1246</c:v>
                </c:pt>
                <c:pt idx="4">
                  <c:v>5.9634</c:v>
                </c:pt>
                <c:pt idx="5">
                  <c:v>8.2353</c:v>
                </c:pt>
                <c:pt idx="6">
                  <c:v>35.1929</c:v>
                </c:pt>
                <c:pt idx="7">
                  <c:v>32.3758</c:v>
                </c:pt>
                <c:pt idx="8">
                  <c:v>36.9683</c:v>
                </c:pt>
                <c:pt idx="9">
                  <c:v>62.4162</c:v>
                </c:pt>
                <c:pt idx="10">
                  <c:v>135.3351</c:v>
                </c:pt>
                <c:pt idx="11">
                  <c:v>137.0422</c:v>
                </c:pt>
                <c:pt idx="12">
                  <c:v>87.7625</c:v>
                </c:pt>
                <c:pt idx="13">
                  <c:v>98.7135</c:v>
                </c:pt>
                <c:pt idx="14">
                  <c:v>131.8011</c:v>
                </c:pt>
                <c:pt idx="15">
                  <c:v>147.4074</c:v>
                </c:pt>
                <c:pt idx="16">
                  <c:v>267.1758</c:v>
                </c:pt>
                <c:pt idx="17">
                  <c:v>421.1538</c:v>
                </c:pt>
                <c:pt idx="18">
                  <c:v>407.525</c:v>
                </c:pt>
                <c:pt idx="19">
                  <c:v>303.3899</c:v>
                </c:pt>
                <c:pt idx="20">
                  <c:v>393.7301</c:v>
                </c:pt>
                <c:pt idx="21">
                  <c:v>337.5277</c:v>
                </c:pt>
                <c:pt idx="22">
                  <c:v>376.4903</c:v>
                </c:pt>
                <c:pt idx="23">
                  <c:v>395.8532</c:v>
                </c:pt>
              </c:numCache>
            </c:numRef>
          </c:yVal>
          <c:smooth val="0"/>
        </c:ser>
        <c:ser>
          <c:idx val="3"/>
          <c:order val="1"/>
          <c:tx>
            <c:v>Bertalanffy</c:v>
          </c:tx>
          <c:spPr>
            <a:ln w="38100">
              <a:solidFill>
                <a:srgbClr val="008000"/>
              </a:solidFill>
              <a:prstDash val="sysDot"/>
            </a:ln>
          </c:spPr>
          <c:marker>
            <c:symbol val="none"/>
          </c:marker>
          <c:xVal>
            <c:numRef>
              <c:f>'Mouse tumor CM.37 T.1'!$A$18:$A$41</c:f>
              <c:numCache>
                <c:formatCode>General</c:formatCode>
                <c:ptCount val="2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10.0</c:v>
                </c:pt>
                <c:pt idx="4">
                  <c:v>14.0</c:v>
                </c:pt>
                <c:pt idx="5">
                  <c:v>17.0</c:v>
                </c:pt>
                <c:pt idx="6">
                  <c:v>21.0</c:v>
                </c:pt>
                <c:pt idx="7">
                  <c:v>24.0</c:v>
                </c:pt>
                <c:pt idx="8">
                  <c:v>28.0</c:v>
                </c:pt>
                <c:pt idx="9">
                  <c:v>31.0</c:v>
                </c:pt>
                <c:pt idx="10">
                  <c:v>35.0</c:v>
                </c:pt>
                <c:pt idx="11">
                  <c:v>38.0</c:v>
                </c:pt>
                <c:pt idx="12">
                  <c:v>42.0</c:v>
                </c:pt>
                <c:pt idx="13">
                  <c:v>45.0</c:v>
                </c:pt>
                <c:pt idx="14">
                  <c:v>49.0</c:v>
                </c:pt>
                <c:pt idx="15">
                  <c:v>52.0</c:v>
                </c:pt>
                <c:pt idx="16">
                  <c:v>56.0</c:v>
                </c:pt>
                <c:pt idx="17">
                  <c:v>59.0</c:v>
                </c:pt>
                <c:pt idx="18">
                  <c:v>62.0</c:v>
                </c:pt>
                <c:pt idx="19">
                  <c:v>65.0</c:v>
                </c:pt>
                <c:pt idx="20">
                  <c:v>69.0</c:v>
                </c:pt>
                <c:pt idx="21">
                  <c:v>72.0</c:v>
                </c:pt>
                <c:pt idx="22">
                  <c:v>76.0</c:v>
                </c:pt>
                <c:pt idx="23">
                  <c:v>78.0</c:v>
                </c:pt>
              </c:numCache>
            </c:numRef>
          </c:xVal>
          <c:yVal>
            <c:numRef>
              <c:f>'Mouse tumor CM.37 T.1'!$W$18:$W$41</c:f>
              <c:numCache>
                <c:formatCode>General</c:formatCode>
                <c:ptCount val="24"/>
                <c:pt idx="0">
                  <c:v>1.040999999999999</c:v>
                </c:pt>
                <c:pt idx="1">
                  <c:v>2.671894568747057</c:v>
                </c:pt>
                <c:pt idx="2">
                  <c:v>6.506616844543885</c:v>
                </c:pt>
                <c:pt idx="3">
                  <c:v>10.82592555649735</c:v>
                </c:pt>
                <c:pt idx="4">
                  <c:v>18.70449723166941</c:v>
                </c:pt>
                <c:pt idx="5">
                  <c:v>26.28206783054809</c:v>
                </c:pt>
                <c:pt idx="6">
                  <c:v>38.6617197220954</c:v>
                </c:pt>
                <c:pt idx="7">
                  <c:v>49.65275160795139</c:v>
                </c:pt>
                <c:pt idx="8">
                  <c:v>66.53930967144515</c:v>
                </c:pt>
                <c:pt idx="9">
                  <c:v>80.82594160102504</c:v>
                </c:pt>
                <c:pt idx="10">
                  <c:v>101.9349631263346</c:v>
                </c:pt>
                <c:pt idx="11">
                  <c:v>119.2290002227849</c:v>
                </c:pt>
                <c:pt idx="12">
                  <c:v>144.1019295846603</c:v>
                </c:pt>
                <c:pt idx="13">
                  <c:v>164.0183500895808</c:v>
                </c:pt>
                <c:pt idx="14">
                  <c:v>192.1049467899222</c:v>
                </c:pt>
                <c:pt idx="15">
                  <c:v>214.2135655540563</c:v>
                </c:pt>
                <c:pt idx="16">
                  <c:v>244.9292027809262</c:v>
                </c:pt>
                <c:pt idx="17">
                  <c:v>268.7901194095246</c:v>
                </c:pt>
                <c:pt idx="18">
                  <c:v>293.2701722317265</c:v>
                </c:pt>
                <c:pt idx="19">
                  <c:v>318.2929470857372</c:v>
                </c:pt>
                <c:pt idx="20">
                  <c:v>352.3733814741217</c:v>
                </c:pt>
                <c:pt idx="21">
                  <c:v>378.3795101115276</c:v>
                </c:pt>
                <c:pt idx="22">
                  <c:v>413.5208612839353</c:v>
                </c:pt>
                <c:pt idx="23">
                  <c:v>431.2489181576881</c:v>
                </c:pt>
              </c:numCache>
            </c:numRef>
          </c:yVal>
          <c:smooth val="0"/>
        </c:ser>
        <c:ser>
          <c:idx val="2"/>
          <c:order val="2"/>
          <c:tx>
            <c:v>Logistic</c:v>
          </c:tx>
          <c:spPr>
            <a:ln w="38100">
              <a:solidFill>
                <a:srgbClr val="FF6600"/>
              </a:solidFill>
              <a:prstDash val="dash"/>
            </a:ln>
          </c:spPr>
          <c:marker>
            <c:symbol val="none"/>
          </c:marker>
          <c:xVal>
            <c:numRef>
              <c:f>'Mouse tumor CM.37 T.1'!$A$18:$A$41</c:f>
              <c:numCache>
                <c:formatCode>General</c:formatCode>
                <c:ptCount val="2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10.0</c:v>
                </c:pt>
                <c:pt idx="4">
                  <c:v>14.0</c:v>
                </c:pt>
                <c:pt idx="5">
                  <c:v>17.0</c:v>
                </c:pt>
                <c:pt idx="6">
                  <c:v>21.0</c:v>
                </c:pt>
                <c:pt idx="7">
                  <c:v>24.0</c:v>
                </c:pt>
                <c:pt idx="8">
                  <c:v>28.0</c:v>
                </c:pt>
                <c:pt idx="9">
                  <c:v>31.0</c:v>
                </c:pt>
                <c:pt idx="10">
                  <c:v>35.0</c:v>
                </c:pt>
                <c:pt idx="11">
                  <c:v>38.0</c:v>
                </c:pt>
                <c:pt idx="12">
                  <c:v>42.0</c:v>
                </c:pt>
                <c:pt idx="13">
                  <c:v>45.0</c:v>
                </c:pt>
                <c:pt idx="14">
                  <c:v>49.0</c:v>
                </c:pt>
                <c:pt idx="15">
                  <c:v>52.0</c:v>
                </c:pt>
                <c:pt idx="16">
                  <c:v>56.0</c:v>
                </c:pt>
                <c:pt idx="17">
                  <c:v>59.0</c:v>
                </c:pt>
                <c:pt idx="18">
                  <c:v>62.0</c:v>
                </c:pt>
                <c:pt idx="19">
                  <c:v>65.0</c:v>
                </c:pt>
                <c:pt idx="20">
                  <c:v>69.0</c:v>
                </c:pt>
                <c:pt idx="21">
                  <c:v>72.0</c:v>
                </c:pt>
                <c:pt idx="22">
                  <c:v>76.0</c:v>
                </c:pt>
                <c:pt idx="23">
                  <c:v>78.0</c:v>
                </c:pt>
              </c:numCache>
            </c:numRef>
          </c:xVal>
          <c:yVal>
            <c:numRef>
              <c:f>'Mouse tumor CM.37 T.1'!$P$18:$P$41</c:f>
              <c:numCache>
                <c:formatCode>General</c:formatCode>
                <c:ptCount val="24"/>
                <c:pt idx="0">
                  <c:v>1.041</c:v>
                </c:pt>
                <c:pt idx="1">
                  <c:v>1.483961972837413</c:v>
                </c:pt>
                <c:pt idx="2">
                  <c:v>2.379009670405437</c:v>
                </c:pt>
                <c:pt idx="3">
                  <c:v>3.386635825213314</c:v>
                </c:pt>
                <c:pt idx="4">
                  <c:v>5.414178855938858</c:v>
                </c:pt>
                <c:pt idx="5">
                  <c:v>7.683294187797604</c:v>
                </c:pt>
                <c:pt idx="6">
                  <c:v>12.2065502208372</c:v>
                </c:pt>
                <c:pt idx="7">
                  <c:v>17.20225257167128</c:v>
                </c:pt>
                <c:pt idx="8">
                  <c:v>26.95676766772501</c:v>
                </c:pt>
                <c:pt idx="9">
                  <c:v>37.42554707911518</c:v>
                </c:pt>
                <c:pt idx="10">
                  <c:v>56.99641117769256</c:v>
                </c:pt>
                <c:pt idx="11">
                  <c:v>76.8102452377932</c:v>
                </c:pt>
                <c:pt idx="12">
                  <c:v>110.8957999070055</c:v>
                </c:pt>
                <c:pt idx="13">
                  <c:v>141.9750719000443</c:v>
                </c:pt>
                <c:pt idx="14">
                  <c:v>188.7448210175681</c:v>
                </c:pt>
                <c:pt idx="15">
                  <c:v>225.3676657320484</c:v>
                </c:pt>
                <c:pt idx="16">
                  <c:v>272.0379935932748</c:v>
                </c:pt>
                <c:pt idx="17">
                  <c:v>302.9897031212824</c:v>
                </c:pt>
                <c:pt idx="18">
                  <c:v>329.239620091502</c:v>
                </c:pt>
                <c:pt idx="19">
                  <c:v>350.5197002901283</c:v>
                </c:pt>
                <c:pt idx="20">
                  <c:v>371.7650552016898</c:v>
                </c:pt>
                <c:pt idx="21">
                  <c:v>383.2231067638654</c:v>
                </c:pt>
                <c:pt idx="22">
                  <c:v>393.9587282591099</c:v>
                </c:pt>
                <c:pt idx="23">
                  <c:v>397.8363616915427</c:v>
                </c:pt>
              </c:numCache>
            </c:numRef>
          </c:yVal>
          <c:smooth val="0"/>
        </c:ser>
        <c:ser>
          <c:idx val="4"/>
          <c:order val="3"/>
          <c:tx>
            <c:v>Gompertz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'Mouse tumor CM.37 T.1'!$A$18:$A$41</c:f>
              <c:numCache>
                <c:formatCode>General</c:formatCode>
                <c:ptCount val="2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10.0</c:v>
                </c:pt>
                <c:pt idx="4">
                  <c:v>14.0</c:v>
                </c:pt>
                <c:pt idx="5">
                  <c:v>17.0</c:v>
                </c:pt>
                <c:pt idx="6">
                  <c:v>21.0</c:v>
                </c:pt>
                <c:pt idx="7">
                  <c:v>24.0</c:v>
                </c:pt>
                <c:pt idx="8">
                  <c:v>28.0</c:v>
                </c:pt>
                <c:pt idx="9">
                  <c:v>31.0</c:v>
                </c:pt>
                <c:pt idx="10">
                  <c:v>35.0</c:v>
                </c:pt>
                <c:pt idx="11">
                  <c:v>38.0</c:v>
                </c:pt>
                <c:pt idx="12">
                  <c:v>42.0</c:v>
                </c:pt>
                <c:pt idx="13">
                  <c:v>45.0</c:v>
                </c:pt>
                <c:pt idx="14">
                  <c:v>49.0</c:v>
                </c:pt>
                <c:pt idx="15">
                  <c:v>52.0</c:v>
                </c:pt>
                <c:pt idx="16">
                  <c:v>56.0</c:v>
                </c:pt>
                <c:pt idx="17">
                  <c:v>59.0</c:v>
                </c:pt>
                <c:pt idx="18">
                  <c:v>62.0</c:v>
                </c:pt>
                <c:pt idx="19">
                  <c:v>65.0</c:v>
                </c:pt>
                <c:pt idx="20">
                  <c:v>69.0</c:v>
                </c:pt>
                <c:pt idx="21">
                  <c:v>72.0</c:v>
                </c:pt>
                <c:pt idx="22">
                  <c:v>76.0</c:v>
                </c:pt>
                <c:pt idx="23">
                  <c:v>78.0</c:v>
                </c:pt>
              </c:numCache>
            </c:numRef>
          </c:xVal>
          <c:yVal>
            <c:numRef>
              <c:f>'Mouse tumor CM.37 T.1'!$G$18:$G$41</c:f>
              <c:numCache>
                <c:formatCode>General</c:formatCode>
                <c:ptCount val="24"/>
                <c:pt idx="0">
                  <c:v>1.041</c:v>
                </c:pt>
                <c:pt idx="1">
                  <c:v>1.853778776444363</c:v>
                </c:pt>
                <c:pt idx="2">
                  <c:v>3.606946063268157</c:v>
                </c:pt>
                <c:pt idx="3">
                  <c:v>5.867957412591041</c:v>
                </c:pt>
                <c:pt idx="4">
                  <c:v>10.30079584127037</c:v>
                </c:pt>
                <c:pt idx="5">
                  <c:v>15.41901111003875</c:v>
                </c:pt>
                <c:pt idx="6">
                  <c:v>24.6069556895024</c:v>
                </c:pt>
                <c:pt idx="7">
                  <c:v>34.17949410593092</c:v>
                </c:pt>
                <c:pt idx="8">
                  <c:v>50.05325546834084</c:v>
                </c:pt>
                <c:pt idx="9">
                  <c:v>65.1227826524109</c:v>
                </c:pt>
                <c:pt idx="10">
                  <c:v>88.43427167926945</c:v>
                </c:pt>
                <c:pt idx="11">
                  <c:v>108.8247668999276</c:v>
                </c:pt>
                <c:pt idx="12">
                  <c:v>138.5519151143834</c:v>
                </c:pt>
                <c:pt idx="13">
                  <c:v>162.7931039089445</c:v>
                </c:pt>
                <c:pt idx="14">
                  <c:v>196.4349526719348</c:v>
                </c:pt>
                <c:pt idx="15">
                  <c:v>222.3100105458385</c:v>
                </c:pt>
                <c:pt idx="16">
                  <c:v>256.8115420232433</c:v>
                </c:pt>
                <c:pt idx="17">
                  <c:v>282.1145336570849</c:v>
                </c:pt>
                <c:pt idx="18">
                  <c:v>306.6269818309743</c:v>
                </c:pt>
                <c:pt idx="19">
                  <c:v>330.1049283026716</c:v>
                </c:pt>
                <c:pt idx="20">
                  <c:v>359.7836608686039</c:v>
                </c:pt>
                <c:pt idx="21">
                  <c:v>380.2074430809885</c:v>
                </c:pt>
                <c:pt idx="22">
                  <c:v>405.5181228845391</c:v>
                </c:pt>
                <c:pt idx="23">
                  <c:v>416.857881841149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198376"/>
        <c:axId val="2085203944"/>
      </c:scatterChart>
      <c:valAx>
        <c:axId val="2085198376"/>
        <c:scaling>
          <c:orientation val="minMax"/>
          <c:max val="80.0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/>
                  <a:t>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5203944"/>
        <c:crosses val="autoZero"/>
        <c:crossBetween val="midCat"/>
      </c:valAx>
      <c:valAx>
        <c:axId val="2085203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l-GR" sz="1800" b="0" i="0" baseline="0">
                    <a:effectLst/>
                  </a:rPr>
                  <a:t>Tumor size (10</a:t>
                </a:r>
                <a:r>
                  <a:rPr lang="el-GR" sz="1800" b="0" i="0" baseline="30000">
                    <a:effectLst/>
                  </a:rPr>
                  <a:t>9 </a:t>
                </a:r>
                <a:r>
                  <a:rPr lang="el-GR" sz="1800" b="0" i="0" baseline="0">
                    <a:effectLst/>
                  </a:rPr>
                  <a:t>μm</a:t>
                </a:r>
                <a:r>
                  <a:rPr lang="el-GR" sz="1800" b="0" i="0" baseline="30000">
                    <a:effectLst/>
                  </a:rPr>
                  <a:t>3</a:t>
                </a:r>
                <a:r>
                  <a:rPr lang="el-GR" sz="1800" b="0" i="0" baseline="0">
                    <a:effectLst/>
                  </a:rPr>
                  <a:t>) </a:t>
                </a:r>
                <a:endParaRPr lang="el-GR" sz="1200">
                  <a:effectLst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519837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 points</c:v>
          </c:tx>
          <c:spPr>
            <a:ln w="47625">
              <a:noFill/>
            </a:ln>
          </c:spPr>
          <c:marker>
            <c:symbol val="circle"/>
            <c:size val="7"/>
          </c:marker>
          <c:xVal>
            <c:numRef>
              <c:f>'V79 fibroblast2'!$A$18:$A$62</c:f>
              <c:numCache>
                <c:formatCode>0.00</c:formatCode>
                <c:ptCount val="45"/>
                <c:pt idx="0">
                  <c:v>3.46</c:v>
                </c:pt>
                <c:pt idx="1">
                  <c:v>4.58</c:v>
                </c:pt>
                <c:pt idx="2">
                  <c:v>5.67</c:v>
                </c:pt>
                <c:pt idx="3">
                  <c:v>6.64</c:v>
                </c:pt>
                <c:pt idx="4">
                  <c:v>7.63</c:v>
                </c:pt>
                <c:pt idx="5">
                  <c:v>8.41</c:v>
                </c:pt>
                <c:pt idx="6">
                  <c:v>9.32</c:v>
                </c:pt>
                <c:pt idx="7">
                  <c:v>10.27</c:v>
                </c:pt>
                <c:pt idx="8">
                  <c:v>11.19</c:v>
                </c:pt>
                <c:pt idx="9">
                  <c:v>12.39</c:v>
                </c:pt>
                <c:pt idx="10">
                  <c:v>13.42</c:v>
                </c:pt>
                <c:pt idx="11">
                  <c:v>15.19</c:v>
                </c:pt>
                <c:pt idx="12">
                  <c:v>16.24</c:v>
                </c:pt>
                <c:pt idx="13">
                  <c:v>17.23</c:v>
                </c:pt>
                <c:pt idx="14">
                  <c:v>18.18</c:v>
                </c:pt>
                <c:pt idx="15">
                  <c:v>19.29</c:v>
                </c:pt>
                <c:pt idx="16">
                  <c:v>21.23</c:v>
                </c:pt>
                <c:pt idx="17">
                  <c:v>21.99</c:v>
                </c:pt>
                <c:pt idx="18">
                  <c:v>24.33</c:v>
                </c:pt>
                <c:pt idx="19">
                  <c:v>25.58</c:v>
                </c:pt>
                <c:pt idx="20">
                  <c:v>26.43</c:v>
                </c:pt>
                <c:pt idx="21">
                  <c:v>27.44</c:v>
                </c:pt>
                <c:pt idx="22">
                  <c:v>28.43</c:v>
                </c:pt>
                <c:pt idx="23">
                  <c:v>30.49</c:v>
                </c:pt>
                <c:pt idx="24">
                  <c:v>31.34</c:v>
                </c:pt>
                <c:pt idx="25">
                  <c:v>32.34</c:v>
                </c:pt>
                <c:pt idx="26">
                  <c:v>33.0</c:v>
                </c:pt>
                <c:pt idx="27">
                  <c:v>35.2</c:v>
                </c:pt>
                <c:pt idx="28">
                  <c:v>36.34</c:v>
                </c:pt>
                <c:pt idx="29">
                  <c:v>37.29</c:v>
                </c:pt>
                <c:pt idx="30">
                  <c:v>38.5</c:v>
                </c:pt>
                <c:pt idx="31">
                  <c:v>39.67</c:v>
                </c:pt>
                <c:pt idx="32">
                  <c:v>41.37</c:v>
                </c:pt>
                <c:pt idx="33">
                  <c:v>42.58</c:v>
                </c:pt>
                <c:pt idx="34">
                  <c:v>45.39</c:v>
                </c:pt>
                <c:pt idx="35">
                  <c:v>46.38</c:v>
                </c:pt>
                <c:pt idx="36">
                  <c:v>48.29</c:v>
                </c:pt>
                <c:pt idx="37">
                  <c:v>49.24</c:v>
                </c:pt>
                <c:pt idx="38">
                  <c:v>50.19</c:v>
                </c:pt>
                <c:pt idx="39">
                  <c:v>51.14</c:v>
                </c:pt>
                <c:pt idx="40">
                  <c:v>52.1</c:v>
                </c:pt>
                <c:pt idx="41">
                  <c:v>54.0</c:v>
                </c:pt>
                <c:pt idx="42">
                  <c:v>56.33</c:v>
                </c:pt>
                <c:pt idx="43">
                  <c:v>57.33</c:v>
                </c:pt>
                <c:pt idx="44">
                  <c:v>59.38</c:v>
                </c:pt>
              </c:numCache>
            </c:numRef>
          </c:xVal>
          <c:yVal>
            <c:numRef>
              <c:f>'V79 fibroblast2'!$B$18:$B$62</c:f>
              <c:numCache>
                <c:formatCode>0.0000</c:formatCode>
                <c:ptCount val="45"/>
                <c:pt idx="0">
                  <c:v>0.0158</c:v>
                </c:pt>
                <c:pt idx="1">
                  <c:v>0.0264</c:v>
                </c:pt>
                <c:pt idx="2">
                  <c:v>0.0326</c:v>
                </c:pt>
                <c:pt idx="3">
                  <c:v>0.0445</c:v>
                </c:pt>
                <c:pt idx="4">
                  <c:v>0.0646</c:v>
                </c:pt>
                <c:pt idx="5">
                  <c:v>0.0933</c:v>
                </c:pt>
                <c:pt idx="6">
                  <c:v>0.1454</c:v>
                </c:pt>
                <c:pt idx="7">
                  <c:v>0.2183</c:v>
                </c:pt>
                <c:pt idx="8">
                  <c:v>0.2842</c:v>
                </c:pt>
                <c:pt idx="9">
                  <c:v>0.4977</c:v>
                </c:pt>
                <c:pt idx="10">
                  <c:v>0.6033</c:v>
                </c:pt>
                <c:pt idx="11">
                  <c:v>0.8441</c:v>
                </c:pt>
                <c:pt idx="12">
                  <c:v>1.2163</c:v>
                </c:pt>
                <c:pt idx="13">
                  <c:v>1.447</c:v>
                </c:pt>
                <c:pt idx="14">
                  <c:v>2.3298</c:v>
                </c:pt>
                <c:pt idx="15">
                  <c:v>2.5342</c:v>
                </c:pt>
                <c:pt idx="16">
                  <c:v>3.0064</c:v>
                </c:pt>
                <c:pt idx="17">
                  <c:v>3.4044</c:v>
                </c:pt>
                <c:pt idx="18">
                  <c:v>3.2046</c:v>
                </c:pt>
                <c:pt idx="19">
                  <c:v>4.5241</c:v>
                </c:pt>
                <c:pt idx="20">
                  <c:v>4.3459</c:v>
                </c:pt>
                <c:pt idx="21">
                  <c:v>5.1374</c:v>
                </c:pt>
                <c:pt idx="22">
                  <c:v>5.5376</c:v>
                </c:pt>
                <c:pt idx="23">
                  <c:v>4.8946</c:v>
                </c:pt>
                <c:pt idx="24">
                  <c:v>5.066</c:v>
                </c:pt>
                <c:pt idx="25">
                  <c:v>6.1494</c:v>
                </c:pt>
                <c:pt idx="26">
                  <c:v>6.8548</c:v>
                </c:pt>
                <c:pt idx="27">
                  <c:v>5.9668</c:v>
                </c:pt>
                <c:pt idx="28">
                  <c:v>6.6945</c:v>
                </c:pt>
                <c:pt idx="29">
                  <c:v>6.6395</c:v>
                </c:pt>
                <c:pt idx="30">
                  <c:v>6.8971</c:v>
                </c:pt>
                <c:pt idx="31">
                  <c:v>7.2966</c:v>
                </c:pt>
                <c:pt idx="32">
                  <c:v>7.2268</c:v>
                </c:pt>
                <c:pt idx="33">
                  <c:v>6.8815</c:v>
                </c:pt>
                <c:pt idx="34">
                  <c:v>8.0993</c:v>
                </c:pt>
                <c:pt idx="35">
                  <c:v>7.2112</c:v>
                </c:pt>
                <c:pt idx="36">
                  <c:v>7.0694</c:v>
                </c:pt>
                <c:pt idx="37">
                  <c:v>7.4971</c:v>
                </c:pt>
                <c:pt idx="38">
                  <c:v>6.9974</c:v>
                </c:pt>
                <c:pt idx="39">
                  <c:v>6.7219</c:v>
                </c:pt>
                <c:pt idx="40">
                  <c:v>7.0523</c:v>
                </c:pt>
                <c:pt idx="41">
                  <c:v>7.1095</c:v>
                </c:pt>
                <c:pt idx="42">
                  <c:v>7.0694</c:v>
                </c:pt>
                <c:pt idx="43">
                  <c:v>8.0562</c:v>
                </c:pt>
                <c:pt idx="44">
                  <c:v>7.2268</c:v>
                </c:pt>
              </c:numCache>
            </c:numRef>
          </c:yVal>
          <c:smooth val="0"/>
        </c:ser>
        <c:ser>
          <c:idx val="3"/>
          <c:order val="1"/>
          <c:tx>
            <c:v>Bertalanffy</c:v>
          </c:tx>
          <c:spPr>
            <a:ln w="38100">
              <a:solidFill>
                <a:srgbClr val="008000"/>
              </a:solidFill>
              <a:prstDash val="sysDot"/>
            </a:ln>
          </c:spPr>
          <c:marker>
            <c:symbol val="none"/>
          </c:marker>
          <c:xVal>
            <c:numRef>
              <c:f>'V79 fibroblast2'!$A$18:$A$62</c:f>
              <c:numCache>
                <c:formatCode>0.00</c:formatCode>
                <c:ptCount val="45"/>
                <c:pt idx="0">
                  <c:v>3.46</c:v>
                </c:pt>
                <c:pt idx="1">
                  <c:v>4.58</c:v>
                </c:pt>
                <c:pt idx="2">
                  <c:v>5.67</c:v>
                </c:pt>
                <c:pt idx="3">
                  <c:v>6.64</c:v>
                </c:pt>
                <c:pt idx="4">
                  <c:v>7.63</c:v>
                </c:pt>
                <c:pt idx="5">
                  <c:v>8.41</c:v>
                </c:pt>
                <c:pt idx="6">
                  <c:v>9.32</c:v>
                </c:pt>
                <c:pt idx="7">
                  <c:v>10.27</c:v>
                </c:pt>
                <c:pt idx="8">
                  <c:v>11.19</c:v>
                </c:pt>
                <c:pt idx="9">
                  <c:v>12.39</c:v>
                </c:pt>
                <c:pt idx="10">
                  <c:v>13.42</c:v>
                </c:pt>
                <c:pt idx="11">
                  <c:v>15.19</c:v>
                </c:pt>
                <c:pt idx="12">
                  <c:v>16.24</c:v>
                </c:pt>
                <c:pt idx="13">
                  <c:v>17.23</c:v>
                </c:pt>
                <c:pt idx="14">
                  <c:v>18.18</c:v>
                </c:pt>
                <c:pt idx="15">
                  <c:v>19.29</c:v>
                </c:pt>
                <c:pt idx="16">
                  <c:v>21.23</c:v>
                </c:pt>
                <c:pt idx="17">
                  <c:v>21.99</c:v>
                </c:pt>
                <c:pt idx="18">
                  <c:v>24.33</c:v>
                </c:pt>
                <c:pt idx="19">
                  <c:v>25.58</c:v>
                </c:pt>
                <c:pt idx="20">
                  <c:v>26.43</c:v>
                </c:pt>
                <c:pt idx="21">
                  <c:v>27.44</c:v>
                </c:pt>
                <c:pt idx="22">
                  <c:v>28.43</c:v>
                </c:pt>
                <c:pt idx="23">
                  <c:v>30.49</c:v>
                </c:pt>
                <c:pt idx="24">
                  <c:v>31.34</c:v>
                </c:pt>
                <c:pt idx="25">
                  <c:v>32.34</c:v>
                </c:pt>
                <c:pt idx="26">
                  <c:v>33.0</c:v>
                </c:pt>
                <c:pt idx="27">
                  <c:v>35.2</c:v>
                </c:pt>
                <c:pt idx="28">
                  <c:v>36.34</c:v>
                </c:pt>
                <c:pt idx="29">
                  <c:v>37.29</c:v>
                </c:pt>
                <c:pt idx="30">
                  <c:v>38.5</c:v>
                </c:pt>
                <c:pt idx="31">
                  <c:v>39.67</c:v>
                </c:pt>
                <c:pt idx="32">
                  <c:v>41.37</c:v>
                </c:pt>
                <c:pt idx="33">
                  <c:v>42.58</c:v>
                </c:pt>
                <c:pt idx="34">
                  <c:v>45.39</c:v>
                </c:pt>
                <c:pt idx="35">
                  <c:v>46.38</c:v>
                </c:pt>
                <c:pt idx="36">
                  <c:v>48.29</c:v>
                </c:pt>
                <c:pt idx="37">
                  <c:v>49.24</c:v>
                </c:pt>
                <c:pt idx="38">
                  <c:v>50.19</c:v>
                </c:pt>
                <c:pt idx="39">
                  <c:v>51.14</c:v>
                </c:pt>
                <c:pt idx="40">
                  <c:v>52.1</c:v>
                </c:pt>
                <c:pt idx="41">
                  <c:v>54.0</c:v>
                </c:pt>
                <c:pt idx="42">
                  <c:v>56.33</c:v>
                </c:pt>
                <c:pt idx="43">
                  <c:v>57.33</c:v>
                </c:pt>
                <c:pt idx="44">
                  <c:v>59.38</c:v>
                </c:pt>
              </c:numCache>
            </c:numRef>
          </c:xVal>
          <c:yVal>
            <c:numRef>
              <c:f>'V79 fibroblast2'!$W$18:$W$62</c:f>
              <c:numCache>
                <c:formatCode>General</c:formatCode>
                <c:ptCount val="45"/>
                <c:pt idx="0">
                  <c:v>0.170142723423597</c:v>
                </c:pt>
                <c:pt idx="1">
                  <c:v>0.263532498880585</c:v>
                </c:pt>
                <c:pt idx="2">
                  <c:v>0.374914735446604</c:v>
                </c:pt>
                <c:pt idx="3">
                  <c:v>0.490226605355487</c:v>
                </c:pt>
                <c:pt idx="4">
                  <c:v>0.6225896981863</c:v>
                </c:pt>
                <c:pt idx="5">
                  <c:v>0.736526539832937</c:v>
                </c:pt>
                <c:pt idx="6">
                  <c:v>0.879264318031842</c:v>
                </c:pt>
                <c:pt idx="7">
                  <c:v>1.038436945392034</c:v>
                </c:pt>
                <c:pt idx="8">
                  <c:v>1.201315782133529</c:v>
                </c:pt>
                <c:pt idx="9">
                  <c:v>1.424795293055276</c:v>
                </c:pt>
                <c:pt idx="10">
                  <c:v>1.624871194502735</c:v>
                </c:pt>
                <c:pt idx="11">
                  <c:v>1.982082346972375</c:v>
                </c:pt>
                <c:pt idx="12">
                  <c:v>2.199624584915854</c:v>
                </c:pt>
                <c:pt idx="13">
                  <c:v>2.407117085259564</c:v>
                </c:pt>
                <c:pt idx="14">
                  <c:v>2.607448703297656</c:v>
                </c:pt>
                <c:pt idx="15">
                  <c:v>2.841942996824964</c:v>
                </c:pt>
                <c:pt idx="16">
                  <c:v>3.249600588495543</c:v>
                </c:pt>
                <c:pt idx="17">
                  <c:v>3.407598812160656</c:v>
                </c:pt>
                <c:pt idx="18">
                  <c:v>3.884379644829405</c:v>
                </c:pt>
                <c:pt idx="19">
                  <c:v>4.131499314973586</c:v>
                </c:pt>
                <c:pt idx="20">
                  <c:v>4.296004100623671</c:v>
                </c:pt>
                <c:pt idx="21">
                  <c:v>4.48744639919941</c:v>
                </c:pt>
                <c:pt idx="22">
                  <c:v>4.670609319957834</c:v>
                </c:pt>
                <c:pt idx="23">
                  <c:v>5.036649596848504</c:v>
                </c:pt>
                <c:pt idx="24">
                  <c:v>5.181513084723203</c:v>
                </c:pt>
                <c:pt idx="25">
                  <c:v>5.347205948869818</c:v>
                </c:pt>
                <c:pt idx="26">
                  <c:v>5.45373209528667</c:v>
                </c:pt>
                <c:pt idx="27">
                  <c:v>5.792458474300405</c:v>
                </c:pt>
                <c:pt idx="28">
                  <c:v>5.95809544179545</c:v>
                </c:pt>
                <c:pt idx="29">
                  <c:v>6.091018237598091</c:v>
                </c:pt>
                <c:pt idx="30">
                  <c:v>6.253678828398638</c:v>
                </c:pt>
                <c:pt idx="31">
                  <c:v>6.404001202605117</c:v>
                </c:pt>
                <c:pt idx="32">
                  <c:v>6.610518254878411</c:v>
                </c:pt>
                <c:pt idx="33">
                  <c:v>6.749166612902245</c:v>
                </c:pt>
                <c:pt idx="34">
                  <c:v>7.045619047993395</c:v>
                </c:pt>
                <c:pt idx="35">
                  <c:v>7.141945860668447</c:v>
                </c:pt>
                <c:pt idx="36">
                  <c:v>7.316511714893304</c:v>
                </c:pt>
                <c:pt idx="37">
                  <c:v>7.398033680117336</c:v>
                </c:pt>
                <c:pt idx="38">
                  <c:v>7.47618204650012</c:v>
                </c:pt>
                <c:pt idx="39">
                  <c:v>7.551068620139345</c:v>
                </c:pt>
                <c:pt idx="40">
                  <c:v>7.623543116219402</c:v>
                </c:pt>
                <c:pt idx="41">
                  <c:v>7.757937999968359</c:v>
                </c:pt>
                <c:pt idx="42">
                  <c:v>7.907405494452608</c:v>
                </c:pt>
                <c:pt idx="43">
                  <c:v>7.96672082147359</c:v>
                </c:pt>
                <c:pt idx="44">
                  <c:v>8.079888707073747</c:v>
                </c:pt>
              </c:numCache>
            </c:numRef>
          </c:yVal>
          <c:smooth val="0"/>
        </c:ser>
        <c:ser>
          <c:idx val="2"/>
          <c:order val="2"/>
          <c:tx>
            <c:v>Logistic</c:v>
          </c:tx>
          <c:spPr>
            <a:ln w="38100">
              <a:solidFill>
                <a:srgbClr val="FF6600"/>
              </a:solidFill>
              <a:prstDash val="dash"/>
            </a:ln>
          </c:spPr>
          <c:marker>
            <c:symbol val="none"/>
          </c:marker>
          <c:xVal>
            <c:numRef>
              <c:f>'V79 fibroblast2'!$A$18:$A$62</c:f>
              <c:numCache>
                <c:formatCode>0.00</c:formatCode>
                <c:ptCount val="45"/>
                <c:pt idx="0">
                  <c:v>3.46</c:v>
                </c:pt>
                <c:pt idx="1">
                  <c:v>4.58</c:v>
                </c:pt>
                <c:pt idx="2">
                  <c:v>5.67</c:v>
                </c:pt>
                <c:pt idx="3">
                  <c:v>6.64</c:v>
                </c:pt>
                <c:pt idx="4">
                  <c:v>7.63</c:v>
                </c:pt>
                <c:pt idx="5">
                  <c:v>8.41</c:v>
                </c:pt>
                <c:pt idx="6">
                  <c:v>9.32</c:v>
                </c:pt>
                <c:pt idx="7">
                  <c:v>10.27</c:v>
                </c:pt>
                <c:pt idx="8">
                  <c:v>11.19</c:v>
                </c:pt>
                <c:pt idx="9">
                  <c:v>12.39</c:v>
                </c:pt>
                <c:pt idx="10">
                  <c:v>13.42</c:v>
                </c:pt>
                <c:pt idx="11">
                  <c:v>15.19</c:v>
                </c:pt>
                <c:pt idx="12">
                  <c:v>16.24</c:v>
                </c:pt>
                <c:pt idx="13">
                  <c:v>17.23</c:v>
                </c:pt>
                <c:pt idx="14">
                  <c:v>18.18</c:v>
                </c:pt>
                <c:pt idx="15">
                  <c:v>19.29</c:v>
                </c:pt>
                <c:pt idx="16">
                  <c:v>21.23</c:v>
                </c:pt>
                <c:pt idx="17">
                  <c:v>21.99</c:v>
                </c:pt>
                <c:pt idx="18">
                  <c:v>24.33</c:v>
                </c:pt>
                <c:pt idx="19">
                  <c:v>25.58</c:v>
                </c:pt>
                <c:pt idx="20">
                  <c:v>26.43</c:v>
                </c:pt>
                <c:pt idx="21">
                  <c:v>27.44</c:v>
                </c:pt>
                <c:pt idx="22">
                  <c:v>28.43</c:v>
                </c:pt>
                <c:pt idx="23">
                  <c:v>30.49</c:v>
                </c:pt>
                <c:pt idx="24">
                  <c:v>31.34</c:v>
                </c:pt>
                <c:pt idx="25">
                  <c:v>32.34</c:v>
                </c:pt>
                <c:pt idx="26">
                  <c:v>33.0</c:v>
                </c:pt>
                <c:pt idx="27">
                  <c:v>35.2</c:v>
                </c:pt>
                <c:pt idx="28">
                  <c:v>36.34</c:v>
                </c:pt>
                <c:pt idx="29">
                  <c:v>37.29</c:v>
                </c:pt>
                <c:pt idx="30">
                  <c:v>38.5</c:v>
                </c:pt>
                <c:pt idx="31">
                  <c:v>39.67</c:v>
                </c:pt>
                <c:pt idx="32">
                  <c:v>41.37</c:v>
                </c:pt>
                <c:pt idx="33">
                  <c:v>42.58</c:v>
                </c:pt>
                <c:pt idx="34">
                  <c:v>45.39</c:v>
                </c:pt>
                <c:pt idx="35">
                  <c:v>46.38</c:v>
                </c:pt>
                <c:pt idx="36">
                  <c:v>48.29</c:v>
                </c:pt>
                <c:pt idx="37">
                  <c:v>49.24</c:v>
                </c:pt>
                <c:pt idx="38">
                  <c:v>50.19</c:v>
                </c:pt>
                <c:pt idx="39">
                  <c:v>51.14</c:v>
                </c:pt>
                <c:pt idx="40">
                  <c:v>52.1</c:v>
                </c:pt>
                <c:pt idx="41">
                  <c:v>54.0</c:v>
                </c:pt>
                <c:pt idx="42">
                  <c:v>56.33</c:v>
                </c:pt>
                <c:pt idx="43">
                  <c:v>57.33</c:v>
                </c:pt>
                <c:pt idx="44">
                  <c:v>59.38</c:v>
                </c:pt>
              </c:numCache>
            </c:numRef>
          </c:xVal>
          <c:yVal>
            <c:numRef>
              <c:f>'V79 fibroblast2'!$P$18:$P$62</c:f>
              <c:numCache>
                <c:formatCode>General</c:formatCode>
                <c:ptCount val="45"/>
                <c:pt idx="0">
                  <c:v>0.0383071407130574</c:v>
                </c:pt>
                <c:pt idx="1">
                  <c:v>0.0509856922206996</c:v>
                </c:pt>
                <c:pt idx="2">
                  <c:v>0.0673044172609616</c:v>
                </c:pt>
                <c:pt idx="3">
                  <c:v>0.0861180702515575</c:v>
                </c:pt>
                <c:pt idx="4">
                  <c:v>0.110666565615205</c:v>
                </c:pt>
                <c:pt idx="5">
                  <c:v>0.134751620728334</c:v>
                </c:pt>
                <c:pt idx="6">
                  <c:v>0.169389995795936</c:v>
                </c:pt>
                <c:pt idx="7">
                  <c:v>0.214789926065058</c:v>
                </c:pt>
                <c:pt idx="8">
                  <c:v>0.269872199367098</c:v>
                </c:pt>
                <c:pt idx="9">
                  <c:v>0.362331054552335</c:v>
                </c:pt>
                <c:pt idx="10">
                  <c:v>0.464883532169185</c:v>
                </c:pt>
                <c:pt idx="11">
                  <c:v>0.705861223007055</c:v>
                </c:pt>
                <c:pt idx="12">
                  <c:v>0.896759812963534</c:v>
                </c:pt>
                <c:pt idx="13">
                  <c:v>1.115581753275335</c:v>
                </c:pt>
                <c:pt idx="14">
                  <c:v>1.364578299084505</c:v>
                </c:pt>
                <c:pt idx="15">
                  <c:v>1.706455275870488</c:v>
                </c:pt>
                <c:pt idx="16">
                  <c:v>2.430884891842861</c:v>
                </c:pt>
                <c:pt idx="17">
                  <c:v>2.75157841249742</c:v>
                </c:pt>
                <c:pt idx="18">
                  <c:v>3.802949275195614</c:v>
                </c:pt>
                <c:pt idx="19">
                  <c:v>4.357872949392753</c:v>
                </c:pt>
                <c:pt idx="20">
                  <c:v>4.714234030354356</c:v>
                </c:pt>
                <c:pt idx="21">
                  <c:v>5.105193930050922</c:v>
                </c:pt>
                <c:pt idx="22">
                  <c:v>5.447674341359957</c:v>
                </c:pt>
                <c:pt idx="23">
                  <c:v>6.020818571702155</c:v>
                </c:pt>
                <c:pt idx="24">
                  <c:v>6.204382075699953</c:v>
                </c:pt>
                <c:pt idx="25">
                  <c:v>6.385105997129127</c:v>
                </c:pt>
                <c:pt idx="26">
                  <c:v>6.485694222227942</c:v>
                </c:pt>
                <c:pt idx="27">
                  <c:v>6.733557375198585</c:v>
                </c:pt>
                <c:pt idx="28">
                  <c:v>6.820662012644565</c:v>
                </c:pt>
                <c:pt idx="29">
                  <c:v>6.877282791781277</c:v>
                </c:pt>
                <c:pt idx="30">
                  <c:v>6.932912778563835</c:v>
                </c:pt>
                <c:pt idx="31">
                  <c:v>6.97307743658771</c:v>
                </c:pt>
                <c:pt idx="32">
                  <c:v>7.014086733827499</c:v>
                </c:pt>
                <c:pt idx="33">
                  <c:v>7.034269986129125</c:v>
                </c:pt>
                <c:pt idx="34">
                  <c:v>7.062933309313085</c:v>
                </c:pt>
                <c:pt idx="35">
                  <c:v>7.069045681881322</c:v>
                </c:pt>
                <c:pt idx="36">
                  <c:v>7.077247295305873</c:v>
                </c:pt>
                <c:pt idx="37">
                  <c:v>7.080055705654872</c:v>
                </c:pt>
                <c:pt idx="38">
                  <c:v>7.082257533965018</c:v>
                </c:pt>
                <c:pt idx="39">
                  <c:v>7.083983530272171</c:v>
                </c:pt>
                <c:pt idx="40">
                  <c:v>7.085348922830037</c:v>
                </c:pt>
                <c:pt idx="41">
                  <c:v>7.08723520630777</c:v>
                </c:pt>
                <c:pt idx="42">
                  <c:v>7.088586077746519</c:v>
                </c:pt>
                <c:pt idx="43">
                  <c:v>7.088959622013897</c:v>
                </c:pt>
                <c:pt idx="44">
                  <c:v>7.089481815067847</c:v>
                </c:pt>
              </c:numCache>
            </c:numRef>
          </c:yVal>
          <c:smooth val="0"/>
        </c:ser>
        <c:ser>
          <c:idx val="4"/>
          <c:order val="3"/>
          <c:tx>
            <c:v>Gompertz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'V79 fibroblast2'!$A$18:$A$62</c:f>
              <c:numCache>
                <c:formatCode>0.00</c:formatCode>
                <c:ptCount val="45"/>
                <c:pt idx="0">
                  <c:v>3.46</c:v>
                </c:pt>
                <c:pt idx="1">
                  <c:v>4.58</c:v>
                </c:pt>
                <c:pt idx="2">
                  <c:v>5.67</c:v>
                </c:pt>
                <c:pt idx="3">
                  <c:v>6.64</c:v>
                </c:pt>
                <c:pt idx="4">
                  <c:v>7.63</c:v>
                </c:pt>
                <c:pt idx="5">
                  <c:v>8.41</c:v>
                </c:pt>
                <c:pt idx="6">
                  <c:v>9.32</c:v>
                </c:pt>
                <c:pt idx="7">
                  <c:v>10.27</c:v>
                </c:pt>
                <c:pt idx="8">
                  <c:v>11.19</c:v>
                </c:pt>
                <c:pt idx="9">
                  <c:v>12.39</c:v>
                </c:pt>
                <c:pt idx="10">
                  <c:v>13.42</c:v>
                </c:pt>
                <c:pt idx="11">
                  <c:v>15.19</c:v>
                </c:pt>
                <c:pt idx="12">
                  <c:v>16.24</c:v>
                </c:pt>
                <c:pt idx="13">
                  <c:v>17.23</c:v>
                </c:pt>
                <c:pt idx="14">
                  <c:v>18.18</c:v>
                </c:pt>
                <c:pt idx="15">
                  <c:v>19.29</c:v>
                </c:pt>
                <c:pt idx="16">
                  <c:v>21.23</c:v>
                </c:pt>
                <c:pt idx="17">
                  <c:v>21.99</c:v>
                </c:pt>
                <c:pt idx="18">
                  <c:v>24.33</c:v>
                </c:pt>
                <c:pt idx="19">
                  <c:v>25.58</c:v>
                </c:pt>
                <c:pt idx="20">
                  <c:v>26.43</c:v>
                </c:pt>
                <c:pt idx="21">
                  <c:v>27.44</c:v>
                </c:pt>
                <c:pt idx="22">
                  <c:v>28.43</c:v>
                </c:pt>
                <c:pt idx="23">
                  <c:v>30.49</c:v>
                </c:pt>
                <c:pt idx="24">
                  <c:v>31.34</c:v>
                </c:pt>
                <c:pt idx="25">
                  <c:v>32.34</c:v>
                </c:pt>
                <c:pt idx="26">
                  <c:v>33.0</c:v>
                </c:pt>
                <c:pt idx="27">
                  <c:v>35.2</c:v>
                </c:pt>
                <c:pt idx="28">
                  <c:v>36.34</c:v>
                </c:pt>
                <c:pt idx="29">
                  <c:v>37.29</c:v>
                </c:pt>
                <c:pt idx="30">
                  <c:v>38.5</c:v>
                </c:pt>
                <c:pt idx="31">
                  <c:v>39.67</c:v>
                </c:pt>
                <c:pt idx="32">
                  <c:v>41.37</c:v>
                </c:pt>
                <c:pt idx="33">
                  <c:v>42.58</c:v>
                </c:pt>
                <c:pt idx="34">
                  <c:v>45.39</c:v>
                </c:pt>
                <c:pt idx="35">
                  <c:v>46.38</c:v>
                </c:pt>
                <c:pt idx="36">
                  <c:v>48.29</c:v>
                </c:pt>
                <c:pt idx="37">
                  <c:v>49.24</c:v>
                </c:pt>
                <c:pt idx="38">
                  <c:v>50.19</c:v>
                </c:pt>
                <c:pt idx="39">
                  <c:v>51.14</c:v>
                </c:pt>
                <c:pt idx="40">
                  <c:v>52.1</c:v>
                </c:pt>
                <c:pt idx="41">
                  <c:v>54.0</c:v>
                </c:pt>
                <c:pt idx="42">
                  <c:v>56.33</c:v>
                </c:pt>
                <c:pt idx="43">
                  <c:v>57.33</c:v>
                </c:pt>
                <c:pt idx="44">
                  <c:v>59.38</c:v>
                </c:pt>
              </c:numCache>
            </c:numRef>
          </c:xVal>
          <c:yVal>
            <c:numRef>
              <c:f>'V79 fibroblast2'!$G$18:$G$62</c:f>
              <c:numCache>
                <c:formatCode>General</c:formatCode>
                <c:ptCount val="45"/>
                <c:pt idx="0">
                  <c:v>0.0158</c:v>
                </c:pt>
                <c:pt idx="1">
                  <c:v>0.0286574585182408</c:v>
                </c:pt>
                <c:pt idx="2">
                  <c:v>0.0491603141043439</c:v>
                </c:pt>
                <c:pt idx="3">
                  <c:v>0.077425475882159</c:v>
                </c:pt>
                <c:pt idx="4">
                  <c:v>0.11875462759205</c:v>
                </c:pt>
                <c:pt idx="5">
                  <c:v>0.16402692560098</c:v>
                </c:pt>
                <c:pt idx="6">
                  <c:v>0.23129599572767</c:v>
                </c:pt>
                <c:pt idx="7">
                  <c:v>0.321418644319686</c:v>
                </c:pt>
                <c:pt idx="8">
                  <c:v>0.431229579937385</c:v>
                </c:pt>
                <c:pt idx="9">
                  <c:v>0.605463828349684</c:v>
                </c:pt>
                <c:pt idx="10">
                  <c:v>0.790486919248194</c:v>
                </c:pt>
                <c:pt idx="11">
                  <c:v>1.161611856069002</c:v>
                </c:pt>
                <c:pt idx="12">
                  <c:v>1.429778347342729</c:v>
                </c:pt>
                <c:pt idx="13">
                  <c:v>1.706325781896611</c:v>
                </c:pt>
                <c:pt idx="14">
                  <c:v>1.989232340249687</c:v>
                </c:pt>
                <c:pt idx="15">
                  <c:v>2.334653358724362</c:v>
                </c:pt>
                <c:pt idx="16">
                  <c:v>2.957688025517827</c:v>
                </c:pt>
                <c:pt idx="17">
                  <c:v>3.204205661886655</c:v>
                </c:pt>
                <c:pt idx="18">
                  <c:v>3.955709490792877</c:v>
                </c:pt>
                <c:pt idx="19">
                  <c:v>4.328470459622096</c:v>
                </c:pt>
                <c:pt idx="20">
                  <c:v>4.566768289915581</c:v>
                </c:pt>
                <c:pt idx="21">
                  <c:v>4.836365749416038</c:v>
                </c:pt>
                <c:pt idx="22">
                  <c:v>5.083844469788509</c:v>
                </c:pt>
                <c:pt idx="23">
                  <c:v>5.563528796509773</c:v>
                </c:pt>
                <c:pt idx="24">
                  <c:v>5.729858068484058</c:v>
                </c:pt>
                <c:pt idx="25">
                  <c:v>5.911488124515074</c:v>
                </c:pt>
                <c:pt idx="26">
                  <c:v>6.020808042028007</c:v>
                </c:pt>
                <c:pt idx="27">
                  <c:v>6.363328932968676</c:v>
                </c:pt>
                <c:pt idx="28">
                  <c:v>6.50358934690906</c:v>
                </c:pt>
                <c:pt idx="29">
                  <c:v>6.607166727879813</c:v>
                </c:pt>
                <c:pt idx="30">
                  <c:v>6.726298530142038</c:v>
                </c:pt>
                <c:pt idx="31">
                  <c:v>6.826987504757628</c:v>
                </c:pt>
                <c:pt idx="32">
                  <c:v>6.95514521511254</c:v>
                </c:pt>
                <c:pt idx="33">
                  <c:v>7.02962128168748</c:v>
                </c:pt>
                <c:pt idx="34">
                  <c:v>7.179623243767815</c:v>
                </c:pt>
                <c:pt idx="35">
                  <c:v>7.215903736332335</c:v>
                </c:pt>
                <c:pt idx="36">
                  <c:v>7.27806210166439</c:v>
                </c:pt>
                <c:pt idx="37">
                  <c:v>7.302252539788406</c:v>
                </c:pt>
                <c:pt idx="38">
                  <c:v>7.323809279537111</c:v>
                </c:pt>
                <c:pt idx="39">
                  <c:v>7.343011496531326</c:v>
                </c:pt>
                <c:pt idx="40">
                  <c:v>7.360290364681143</c:v>
                </c:pt>
                <c:pt idx="41">
                  <c:v>7.39069318660841</c:v>
                </c:pt>
                <c:pt idx="42">
                  <c:v>7.419761085398286</c:v>
                </c:pt>
                <c:pt idx="43">
                  <c:v>7.428851614965604</c:v>
                </c:pt>
                <c:pt idx="44">
                  <c:v>7.445311427235244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203496"/>
        <c:axId val="2086165560"/>
      </c:scatterChart>
      <c:valAx>
        <c:axId val="2086203496"/>
        <c:scaling>
          <c:orientation val="minMax"/>
          <c:max val="60.0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/>
                  <a:t>Days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6165560"/>
        <c:crosses val="autoZero"/>
        <c:crossBetween val="midCat"/>
      </c:valAx>
      <c:valAx>
        <c:axId val="2086165560"/>
        <c:scaling>
          <c:orientation val="minMax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 b="0" i="0" baseline="0">
                    <a:solidFill>
                      <a:schemeClr val="tx1"/>
                    </a:solidFill>
                    <a:effectLst/>
                    <a:latin typeface="Calibri (Body)"/>
                    <a:cs typeface="Calibri (Body)"/>
                  </a:rPr>
                  <a:t>Tumor size (10</a:t>
                </a:r>
                <a:r>
                  <a:rPr lang="en-US" sz="1600" b="0" i="0" baseline="30000">
                    <a:solidFill>
                      <a:schemeClr val="tx1"/>
                    </a:solidFill>
                    <a:effectLst/>
                    <a:latin typeface="Calibri (Body)"/>
                    <a:cs typeface="Calibri (Body)"/>
                  </a:rPr>
                  <a:t>9 </a:t>
                </a:r>
                <a:r>
                  <a:rPr lang="el-GR" sz="1600" b="0" i="0" baseline="0">
                    <a:solidFill>
                      <a:schemeClr val="tx1"/>
                    </a:solidFill>
                    <a:effectLst/>
                    <a:latin typeface="Calibri (Body)"/>
                    <a:cs typeface="Calibri (Body)"/>
                  </a:rPr>
                  <a:t>μ</a:t>
                </a:r>
                <a:r>
                  <a:rPr lang="en-US" sz="1600" b="0" i="0" baseline="0">
                    <a:solidFill>
                      <a:schemeClr val="tx1"/>
                    </a:solidFill>
                    <a:effectLst/>
                    <a:latin typeface="Calibri (Body)"/>
                    <a:cs typeface="Calibri (Body)"/>
                  </a:rPr>
                  <a:t>m</a:t>
                </a:r>
                <a:r>
                  <a:rPr lang="en-US" sz="1600" b="0" i="0" baseline="30000">
                    <a:solidFill>
                      <a:schemeClr val="tx1"/>
                    </a:solidFill>
                    <a:effectLst/>
                    <a:latin typeface="Calibri (Body)"/>
                    <a:cs typeface="Calibri (Body)"/>
                  </a:rPr>
                  <a:t>3</a:t>
                </a:r>
                <a:r>
                  <a:rPr lang="en-US" sz="1600" b="0" i="0" baseline="0">
                    <a:solidFill>
                      <a:schemeClr val="tx1"/>
                    </a:solidFill>
                    <a:effectLst/>
                    <a:latin typeface="Calibri (Body)"/>
                    <a:cs typeface="Calibri (Body)"/>
                  </a:rPr>
                  <a:t>) </a:t>
                </a:r>
                <a:endParaRPr lang="en-US" sz="1600">
                  <a:solidFill>
                    <a:schemeClr val="tx1"/>
                  </a:solidFill>
                  <a:effectLst/>
                  <a:latin typeface="Calibri (Body)"/>
                  <a:cs typeface="Calibri (Body)"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620349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349250</xdr:colOff>
      <xdr:row>42</xdr:row>
      <xdr:rowOff>8890</xdr:rowOff>
    </xdr:from>
    <xdr:to>
      <xdr:col>21</xdr:col>
      <xdr:colOff>342900</xdr:colOff>
      <xdr:row>67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78740</xdr:colOff>
      <xdr:row>42</xdr:row>
      <xdr:rowOff>8890</xdr:rowOff>
    </xdr:from>
    <xdr:to>
      <xdr:col>12</xdr:col>
      <xdr:colOff>76200</xdr:colOff>
      <xdr:row>67</xdr:row>
      <xdr:rowOff>177800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</xdr:colOff>
      <xdr:row>44</xdr:row>
      <xdr:rowOff>21590</xdr:rowOff>
    </xdr:from>
    <xdr:to>
      <xdr:col>12</xdr:col>
      <xdr:colOff>76200</xdr:colOff>
      <xdr:row>70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</xdr:colOff>
      <xdr:row>64</xdr:row>
      <xdr:rowOff>21590</xdr:rowOff>
    </xdr:from>
    <xdr:to>
      <xdr:col>12</xdr:col>
      <xdr:colOff>76200</xdr:colOff>
      <xdr:row>90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D27" sqref="D27"/>
    </sheetView>
  </sheetViews>
  <sheetFormatPr baseColWidth="10" defaultRowHeight="15" x14ac:dyDescent="0"/>
  <cols>
    <col min="1" max="4" width="12" style="2" customWidth="1"/>
    <col min="5" max="5" width="12" style="3" customWidth="1"/>
    <col min="6" max="22" width="12" style="2" customWidth="1"/>
    <col min="23" max="16384" width="10.83203125" style="2"/>
  </cols>
  <sheetData>
    <row r="1" spans="4:20" s="6" customFormat="1">
      <c r="D1" s="6" t="s">
        <v>41</v>
      </c>
      <c r="E1" s="7" t="s">
        <v>11</v>
      </c>
      <c r="L1" s="6" t="s">
        <v>21</v>
      </c>
      <c r="Q1" s="6" t="s">
        <v>30</v>
      </c>
    </row>
    <row r="2" spans="4:20" s="5" customFormat="1">
      <c r="E2" s="5" t="s">
        <v>20</v>
      </c>
      <c r="I2" s="5" t="s">
        <v>0</v>
      </c>
      <c r="L2" s="5" t="s">
        <v>22</v>
      </c>
      <c r="N2" s="5" t="s">
        <v>29</v>
      </c>
      <c r="Q2" s="5" t="s">
        <v>38</v>
      </c>
      <c r="S2" s="5" t="s">
        <v>40</v>
      </c>
    </row>
    <row r="3" spans="4:20" s="5" customFormat="1">
      <c r="E3" s="8"/>
      <c r="I3" s="5" t="s">
        <v>8</v>
      </c>
    </row>
    <row r="4" spans="4:20" s="5" customFormat="1">
      <c r="I4" s="5" t="s">
        <v>9</v>
      </c>
    </row>
    <row r="5" spans="4:20">
      <c r="E5" s="2"/>
      <c r="I5" s="5"/>
    </row>
    <row r="7" spans="4:20">
      <c r="D7" s="6" t="s">
        <v>39</v>
      </c>
      <c r="E7" s="1" t="s">
        <v>1</v>
      </c>
      <c r="F7" s="2">
        <v>0.26185713596881621</v>
      </c>
      <c r="G7" s="1" t="s">
        <v>1</v>
      </c>
      <c r="H7" s="2">
        <v>0.24797928299408986</v>
      </c>
      <c r="I7" s="1" t="s">
        <v>6</v>
      </c>
      <c r="J7" s="2">
        <v>0.31572387460834994</v>
      </c>
      <c r="K7" s="2">
        <f>LN(EXP(F7/F8)/J10)*F8</f>
        <v>0.3699157902620489</v>
      </c>
      <c r="L7" s="1" t="s">
        <v>1</v>
      </c>
      <c r="M7" s="2">
        <v>0.21208279379050038</v>
      </c>
      <c r="N7" s="1" t="s">
        <v>1</v>
      </c>
      <c r="O7" s="2">
        <v>0.23932192555696016</v>
      </c>
      <c r="Q7" s="1" t="s">
        <v>1</v>
      </c>
      <c r="R7" s="2">
        <v>0.44101819290934891</v>
      </c>
      <c r="S7" s="1" t="s">
        <v>1</v>
      </c>
      <c r="T7" s="2">
        <v>0.31175072809062704</v>
      </c>
    </row>
    <row r="8" spans="4:20">
      <c r="E8" s="1" t="s">
        <v>2</v>
      </c>
      <c r="F8" s="2">
        <v>9.5880680062639057E-2</v>
      </c>
      <c r="G8" s="1" t="s">
        <v>2</v>
      </c>
      <c r="H8" s="2">
        <v>8.5056557700012816E-2</v>
      </c>
      <c r="I8" s="1" t="s">
        <v>4</v>
      </c>
      <c r="J8" s="2">
        <v>7.574824906245646E-2</v>
      </c>
      <c r="L8" s="1" t="s">
        <v>3</v>
      </c>
      <c r="M8" s="2">
        <v>11.406865413735925</v>
      </c>
      <c r="N8" s="1" t="s">
        <v>3</v>
      </c>
      <c r="O8" s="2">
        <v>10.633220054922802</v>
      </c>
      <c r="Q8" s="1" t="s">
        <v>2</v>
      </c>
      <c r="R8" s="2">
        <v>0.15694835210984304</v>
      </c>
      <c r="S8" s="1" t="s">
        <v>2</v>
      </c>
      <c r="T8" s="2">
        <v>7.7909670239411644E-2</v>
      </c>
    </row>
    <row r="9" spans="4:20">
      <c r="I9" s="1" t="s">
        <v>5</v>
      </c>
      <c r="J9" s="2">
        <f>J7/J8</f>
        <v>4.1680682856184195</v>
      </c>
      <c r="N9" s="1" t="s">
        <v>7</v>
      </c>
      <c r="O9" s="2">
        <f>B18</f>
        <v>0.32400000000000001</v>
      </c>
      <c r="S9" s="1" t="s">
        <v>7</v>
      </c>
      <c r="T9" s="2">
        <f>B18</f>
        <v>0.32400000000000001</v>
      </c>
    </row>
    <row r="10" spans="4:20">
      <c r="I10" s="1" t="s">
        <v>7</v>
      </c>
      <c r="J10" s="2">
        <f>B18</f>
        <v>0.32400000000000001</v>
      </c>
    </row>
    <row r="11" spans="4:20">
      <c r="I11" s="1" t="s">
        <v>3</v>
      </c>
      <c r="J11" s="2">
        <f>J10*EXP(J7/J8)</f>
        <v>20.927341765186956</v>
      </c>
      <c r="K11" s="2">
        <f>EXP(F7/F8)</f>
        <v>15.349347945882489</v>
      </c>
    </row>
    <row r="12" spans="4:20">
      <c r="E12" s="2"/>
    </row>
    <row r="13" spans="4:20">
      <c r="E13" s="5"/>
      <c r="I13" s="5"/>
    </row>
    <row r="14" spans="4:20">
      <c r="D14" s="6" t="s">
        <v>33</v>
      </c>
      <c r="E14" s="7" t="s">
        <v>18</v>
      </c>
      <c r="F14" s="2">
        <f>SUM(F18:F40)</f>
        <v>1.4798119536296939</v>
      </c>
      <c r="G14" s="4" t="s">
        <v>47</v>
      </c>
      <c r="H14" s="2">
        <f>SUM(H18:H40)</f>
        <v>2.7536294764005635</v>
      </c>
      <c r="I14" s="6" t="s">
        <v>19</v>
      </c>
      <c r="J14" s="2">
        <f>SUM(J18:J40)</f>
        <v>2.7984048708564102</v>
      </c>
      <c r="L14" s="6" t="s">
        <v>23</v>
      </c>
      <c r="M14" s="2">
        <f>SUM(M18:M40)</f>
        <v>1.4581758959548206</v>
      </c>
      <c r="N14" s="6" t="s">
        <v>26</v>
      </c>
      <c r="O14" s="2">
        <f>SUM(O18:O40)</f>
        <v>3.1246206817941111</v>
      </c>
      <c r="Q14" s="6" t="s">
        <v>31</v>
      </c>
      <c r="R14" s="2">
        <f>SUM(R18:R40)</f>
        <v>1.5341224771693713</v>
      </c>
      <c r="S14" s="6" t="s">
        <v>32</v>
      </c>
      <c r="T14" s="2">
        <f>SUM(T18:T40)</f>
        <v>3.1175642814685052</v>
      </c>
    </row>
    <row r="15" spans="4:20">
      <c r="D15" s="6" t="s">
        <v>45</v>
      </c>
      <c r="H15" s="2">
        <f>SUM(H18:H40)/SUMSQ(B18:B40)</f>
        <v>4.8640426426713717E-3</v>
      </c>
      <c r="J15" s="2">
        <f>SUM(J18:J40)/SUMSQ(B18:B40)</f>
        <v>4.9431344122221376E-3</v>
      </c>
    </row>
    <row r="16" spans="4:20">
      <c r="D16" s="6"/>
    </row>
    <row r="17" spans="1:21" s="4" customFormat="1">
      <c r="A17" s="9" t="s">
        <v>10</v>
      </c>
      <c r="B17" s="9" t="s">
        <v>14</v>
      </c>
      <c r="C17" s="9" t="s">
        <v>15</v>
      </c>
      <c r="D17" s="9" t="s">
        <v>42</v>
      </c>
      <c r="E17" s="10" t="s">
        <v>13</v>
      </c>
      <c r="F17" s="9" t="s">
        <v>17</v>
      </c>
      <c r="G17" s="9" t="s">
        <v>46</v>
      </c>
      <c r="H17" s="9" t="s">
        <v>48</v>
      </c>
      <c r="I17" s="9" t="s">
        <v>12</v>
      </c>
      <c r="J17" s="9" t="s">
        <v>16</v>
      </c>
      <c r="K17" s="4" t="s">
        <v>42</v>
      </c>
      <c r="L17" s="4" t="s">
        <v>24</v>
      </c>
      <c r="M17" s="4" t="s">
        <v>25</v>
      </c>
      <c r="N17" s="4" t="s">
        <v>27</v>
      </c>
      <c r="O17" s="4" t="s">
        <v>28</v>
      </c>
      <c r="P17" s="4" t="s">
        <v>42</v>
      </c>
      <c r="Q17" s="4" t="s">
        <v>34</v>
      </c>
      <c r="R17" s="4" t="s">
        <v>36</v>
      </c>
      <c r="S17" s="4" t="s">
        <v>35</v>
      </c>
      <c r="T17" s="4" t="s">
        <v>37</v>
      </c>
      <c r="U17" s="4" t="s">
        <v>42</v>
      </c>
    </row>
    <row r="18" spans="1:21">
      <c r="A18" s="2">
        <v>0</v>
      </c>
      <c r="B18" s="2">
        <v>0.32400000000000001</v>
      </c>
      <c r="C18" s="2">
        <f>-3*B18/2+2*B19-B20/2</f>
        <v>3.5000000000000031E-2</v>
      </c>
      <c r="D18" s="2">
        <f>LN(2)/C18</f>
        <v>19.804205158855563</v>
      </c>
      <c r="E18" s="12">
        <f t="shared" ref="E18:E40" si="0">B18*($F$7-$F$8*LN(B18))</f>
        <v>0.11985271604490384</v>
      </c>
      <c r="F18" s="2">
        <f>(C18-E18)^2</f>
        <v>7.1999834201970769E-3</v>
      </c>
      <c r="G18" s="2">
        <f>$B$18</f>
        <v>0.32400000000000001</v>
      </c>
      <c r="H18" s="2">
        <f>(B18-G18)^2</f>
        <v>0</v>
      </c>
      <c r="I18" s="2">
        <f t="shared" ref="I18:I40" si="1">$J$10*EXP($J$7/$J$8)*EXP(-$J$7/$J$8 *EXP(-$J$8*A18))</f>
        <v>0.32400000000000001</v>
      </c>
      <c r="J18" s="2">
        <f>(B18-I18)^2</f>
        <v>0</v>
      </c>
      <c r="K18" s="2">
        <f>LN(2)/$J$7</f>
        <v>2.1954221277050476</v>
      </c>
      <c r="L18" s="2">
        <f>$M$7*B18*(1-B18/$M$8)</f>
        <v>6.6763052939267306E-2</v>
      </c>
      <c r="M18" s="2">
        <f>(C18-L18)^2</f>
        <v>1.0088915320226955E-3</v>
      </c>
      <c r="N18" s="2">
        <f>$O$9*$O$8/($O$9+($O$8-$O$9)*EXP(-$O$7*A18))</f>
        <v>0.32400000000000001</v>
      </c>
      <c r="O18" s="2">
        <f>(B18-N18)^2</f>
        <v>0</v>
      </c>
      <c r="P18" s="2">
        <f>LN(2)/$M$7</f>
        <v>3.2682857867510458</v>
      </c>
      <c r="Q18" s="2">
        <f>$R$7*B18^(2/3)-$R$8*B18</f>
        <v>0.15719176799262322</v>
      </c>
      <c r="R18" s="2">
        <f>(C18-Q18)^2</f>
        <v>1.4930828165163052E-2</v>
      </c>
      <c r="S18" s="2">
        <f>($T$7/$T$8+($T$9^(1/3)-$T$7/$T$8)*EXP(-$T$8*A18/3))^3</f>
        <v>0.32400000000000034</v>
      </c>
      <c r="T18" s="2">
        <f>(B18-S18)^2</f>
        <v>1.1093356479670479E-31</v>
      </c>
      <c r="U18" s="2">
        <f>LN(2)/($R$7-$R$8)</f>
        <v>2.4400590312899948</v>
      </c>
    </row>
    <row r="19" spans="1:21">
      <c r="A19" s="2">
        <v>1</v>
      </c>
      <c r="B19" s="2">
        <v>0.39400000000000002</v>
      </c>
      <c r="C19" s="2">
        <f>(B20-B18)/2</f>
        <v>0.10500000000000001</v>
      </c>
      <c r="D19" s="2">
        <f>LN(2)/C19</f>
        <v>6.6014017196185257</v>
      </c>
      <c r="E19" s="12">
        <f t="shared" si="0"/>
        <v>0.13835736321689582</v>
      </c>
      <c r="F19" s="2">
        <f t="shared" ref="F19:F40" si="2">(C19-E19)^2</f>
        <v>1.1127136807839134E-3</v>
      </c>
      <c r="G19" s="2">
        <f>G18+G18*($H$7-$H$8*LN(G18))</f>
        <v>0.43540384379493358</v>
      </c>
      <c r="H19" s="2">
        <f t="shared" ref="H19:H40" si="3">(B19-G19)^2</f>
        <v>1.7142782809952582E-3</v>
      </c>
      <c r="I19" s="2">
        <f t="shared" si="1"/>
        <v>0.43913457698210306</v>
      </c>
      <c r="J19" s="2">
        <f t="shared" ref="J19:J40" si="4">(B19-I19)^2</f>
        <v>2.0371300393533863E-3</v>
      </c>
      <c r="K19" s="2">
        <f>LN(2)/$K$7</f>
        <v>1.8737972230623592</v>
      </c>
      <c r="L19" s="2">
        <f t="shared" ref="L19:L40" si="5">$M$7*B19*(1-B19/$M$8)</f>
        <v>8.06743865968573E-2</v>
      </c>
      <c r="M19" s="2">
        <f t="shared" ref="M19:M40" si="6">(C19-L19)^2</f>
        <v>5.917354674391562E-4</v>
      </c>
      <c r="N19" s="2">
        <f t="shared" ref="N19:N40" si="7">$O$9*$O$8/($O$9+($O$8-$O$9)*EXP(-$O$7*A19))</f>
        <v>0.40824208457691918</v>
      </c>
      <c r="O19" s="2">
        <f t="shared" ref="O19:O40" si="8">(B19-N19)^2</f>
        <v>2.0283697309611881E-4</v>
      </c>
      <c r="Q19" s="2">
        <f t="shared" ref="Q19:Q40" si="9">$R$7*B19^(2/3)-$R$8*B19</f>
        <v>0.17518361878494376</v>
      </c>
      <c r="R19" s="2">
        <f t="shared" ref="R19:R40" si="10">(C19-Q19)^2</f>
        <v>4.9257403457503091E-3</v>
      </c>
      <c r="S19" s="2">
        <f t="shared" ref="S19:S40" si="11">($T$7/$T$8+($T$9^(1/3)-$T$7/$T$8)*EXP(-$T$8*A19/3))^3</f>
        <v>0.45974297545368148</v>
      </c>
      <c r="T19" s="2">
        <f t="shared" ref="T19:T40" si="12">(B19-S19)^2</f>
        <v>4.3221388215033633E-3</v>
      </c>
    </row>
    <row r="20" spans="1:21">
      <c r="A20" s="2">
        <v>2</v>
      </c>
      <c r="B20" s="2">
        <v>0.53400000000000003</v>
      </c>
      <c r="C20" s="2">
        <f t="shared" ref="C20:C39" si="13">(B21-B19)/2</f>
        <v>0.1905</v>
      </c>
      <c r="E20" s="12">
        <f t="shared" si="0"/>
        <v>0.17195269157546067</v>
      </c>
      <c r="F20" s="2">
        <f t="shared" si="2"/>
        <v>3.4400264979498772E-4</v>
      </c>
      <c r="G20" s="2">
        <f t="shared" ref="G20:G40" si="14">G19+G19*($H$7-$H$8*LN(G19))</f>
        <v>0.57416801555544539</v>
      </c>
      <c r="H20" s="2">
        <f t="shared" si="3"/>
        <v>1.6134694736625003E-3</v>
      </c>
      <c r="I20" s="2">
        <f t="shared" si="1"/>
        <v>0.5821259528118452</v>
      </c>
      <c r="J20" s="2">
        <f t="shared" si="4"/>
        <v>2.3161073340479486E-3</v>
      </c>
      <c r="L20" s="2">
        <f t="shared" si="5"/>
        <v>0.10795043274037584</v>
      </c>
      <c r="M20" s="2">
        <f t="shared" si="6"/>
        <v>6.8144310547512132E-3</v>
      </c>
      <c r="N20" s="2">
        <f t="shared" si="7"/>
        <v>0.51329707653332268</v>
      </c>
      <c r="O20" s="2">
        <f t="shared" si="8"/>
        <v>4.2861104006709961E-4</v>
      </c>
      <c r="Q20" s="2">
        <f t="shared" si="9"/>
        <v>0.20646973302856447</v>
      </c>
      <c r="R20" s="2">
        <f t="shared" si="10"/>
        <v>2.5503237300362292E-4</v>
      </c>
      <c r="S20" s="2">
        <f t="shared" si="11"/>
        <v>0.62413657206196371</v>
      </c>
      <c r="T20" s="2">
        <f t="shared" si="12"/>
        <v>8.1246016230815711E-3</v>
      </c>
    </row>
    <row r="21" spans="1:21">
      <c r="A21" s="2">
        <v>3</v>
      </c>
      <c r="B21" s="2">
        <v>0.77500000000000002</v>
      </c>
      <c r="C21" s="2">
        <f t="shared" si="13"/>
        <v>0.30049999999999999</v>
      </c>
      <c r="E21" s="12">
        <f t="shared" si="0"/>
        <v>0.22187969310958847</v>
      </c>
      <c r="F21" s="2">
        <f t="shared" si="2"/>
        <v>6.1811526555424897E-3</v>
      </c>
      <c r="G21" s="2">
        <f t="shared" si="14"/>
        <v>0.74364604214990127</v>
      </c>
      <c r="H21" s="2">
        <f t="shared" si="3"/>
        <v>9.8307067286576956E-4</v>
      </c>
      <c r="I21" s="2">
        <f t="shared" si="1"/>
        <v>0.75597206189518584</v>
      </c>
      <c r="J21" s="2">
        <f t="shared" si="4"/>
        <v>3.620624285206394E-4</v>
      </c>
      <c r="L21" s="2">
        <f t="shared" si="5"/>
        <v>0.15319701072406117</v>
      </c>
      <c r="M21" s="2">
        <f t="shared" si="6"/>
        <v>2.1698170649627348E-2</v>
      </c>
      <c r="N21" s="2">
        <f t="shared" si="7"/>
        <v>0.64368452904189233</v>
      </c>
      <c r="O21" s="2">
        <f t="shared" si="8"/>
        <v>1.7243752912949627E-2</v>
      </c>
      <c r="Q21" s="2">
        <f t="shared" si="9"/>
        <v>0.25046328814190522</v>
      </c>
      <c r="R21" s="2">
        <f t="shared" si="10"/>
        <v>2.5036725335700022E-3</v>
      </c>
      <c r="S21" s="2">
        <f t="shared" si="11"/>
        <v>0.81809617162572934</v>
      </c>
      <c r="T21" s="2">
        <f t="shared" si="12"/>
        <v>1.8572800087943168E-3</v>
      </c>
    </row>
    <row r="22" spans="1:21">
      <c r="A22" s="2">
        <v>4</v>
      </c>
      <c r="B22" s="2">
        <v>1.135</v>
      </c>
      <c r="C22" s="2">
        <f t="shared" si="13"/>
        <v>0.23749999999999999</v>
      </c>
      <c r="E22" s="12">
        <f t="shared" si="0"/>
        <v>0.28342710530188098</v>
      </c>
      <c r="F22" s="2">
        <f t="shared" si="2"/>
        <v>2.1092990014100646E-3</v>
      </c>
      <c r="G22" s="2">
        <f t="shared" si="14"/>
        <v>0.94678946299378386</v>
      </c>
      <c r="H22" s="2">
        <f t="shared" si="3"/>
        <v>3.5423206240168259E-2</v>
      </c>
      <c r="I22" s="2">
        <f t="shared" si="1"/>
        <v>0.96319778093148301</v>
      </c>
      <c r="J22" s="2">
        <f t="shared" si="4"/>
        <v>2.9516002476866709E-2</v>
      </c>
      <c r="L22" s="2">
        <f t="shared" si="5"/>
        <v>0.21676257439223287</v>
      </c>
      <c r="M22" s="2">
        <f t="shared" si="6"/>
        <v>4.3004082083767541E-4</v>
      </c>
      <c r="N22" s="2">
        <f t="shared" si="7"/>
        <v>0.80455973313155282</v>
      </c>
      <c r="O22" s="2">
        <f t="shared" si="8"/>
        <v>0.1091907699680906</v>
      </c>
      <c r="Q22" s="2">
        <f t="shared" si="9"/>
        <v>0.30173009896745484</v>
      </c>
      <c r="R22" s="2">
        <f t="shared" si="10"/>
        <v>4.1255056133690446E-3</v>
      </c>
      <c r="S22" s="2">
        <f t="shared" si="11"/>
        <v>1.042184632960141</v>
      </c>
      <c r="T22" s="2">
        <f t="shared" si="12"/>
        <v>8.6146923587437519E-3</v>
      </c>
    </row>
    <row r="23" spans="1:21">
      <c r="A23" s="2">
        <v>5</v>
      </c>
      <c r="B23" s="2">
        <v>1.25</v>
      </c>
      <c r="C23" s="2">
        <f t="shared" si="13"/>
        <v>0.13749999999999996</v>
      </c>
      <c r="E23" s="12">
        <f t="shared" si="0"/>
        <v>0.30057747564652176</v>
      </c>
      <c r="F23" s="2">
        <f t="shared" si="2"/>
        <v>2.6594263063241912E-2</v>
      </c>
      <c r="G23" s="2">
        <f t="shared" si="14"/>
        <v>1.185976932915267</v>
      </c>
      <c r="H23" s="2">
        <f t="shared" si="3"/>
        <v>4.0989531189362279E-3</v>
      </c>
      <c r="I23" s="2">
        <f t="shared" si="1"/>
        <v>1.2057301069108517</v>
      </c>
      <c r="J23" s="2">
        <f t="shared" si="4"/>
        <v>1.9598234341246207E-3</v>
      </c>
      <c r="L23" s="2">
        <f t="shared" si="5"/>
        <v>0.23605262214557435</v>
      </c>
      <c r="M23" s="2">
        <f t="shared" si="6"/>
        <v>9.7126193317683598E-3</v>
      </c>
      <c r="N23" s="2">
        <f t="shared" si="7"/>
        <v>1.0016108318517716</v>
      </c>
      <c r="O23" s="2">
        <f t="shared" si="8"/>
        <v>6.1697178853368895E-2</v>
      </c>
      <c r="Q23" s="2">
        <f t="shared" si="9"/>
        <v>0.31557083976972633</v>
      </c>
      <c r="R23" s="2">
        <f t="shared" si="10"/>
        <v>3.1709223976295567E-2</v>
      </c>
      <c r="S23" s="2">
        <f t="shared" si="11"/>
        <v>1.296656388416318</v>
      </c>
      <c r="T23" s="2">
        <f t="shared" si="12"/>
        <v>2.1768185800543349E-3</v>
      </c>
    </row>
    <row r="24" spans="1:21">
      <c r="A24" s="2">
        <v>6</v>
      </c>
      <c r="B24" s="2">
        <v>1.41</v>
      </c>
      <c r="C24" s="2">
        <f t="shared" si="13"/>
        <v>0.14500000000000002</v>
      </c>
      <c r="E24" s="12">
        <f t="shared" si="0"/>
        <v>0.32276806524361806</v>
      </c>
      <c r="F24" s="2">
        <f t="shared" si="2"/>
        <v>3.1601485020459244E-2</v>
      </c>
      <c r="G24" s="2">
        <f t="shared" si="14"/>
        <v>1.4628686916143205</v>
      </c>
      <c r="H24" s="2">
        <f t="shared" si="3"/>
        <v>2.7950985530101353E-3</v>
      </c>
      <c r="I24" s="2">
        <f t="shared" si="1"/>
        <v>1.4848054167270797</v>
      </c>
      <c r="J24" s="2">
        <f t="shared" si="4"/>
        <v>5.5958503717120616E-3</v>
      </c>
      <c r="L24" s="2">
        <f t="shared" si="5"/>
        <v>0.26207287695276493</v>
      </c>
      <c r="M24" s="2">
        <f t="shared" si="6"/>
        <v>1.3706058517997234E-2</v>
      </c>
      <c r="N24" s="2">
        <f t="shared" si="7"/>
        <v>1.2408304675645778</v>
      </c>
      <c r="O24" s="2">
        <f t="shared" si="8"/>
        <v>2.8618330704419329E-2</v>
      </c>
      <c r="Q24" s="2">
        <f t="shared" si="9"/>
        <v>0.33324669979337818</v>
      </c>
      <c r="R24" s="2">
        <f t="shared" si="10"/>
        <v>3.5436819983098243E-2</v>
      </c>
      <c r="S24" s="2">
        <f t="shared" si="11"/>
        <v>1.5814972560118064</v>
      </c>
      <c r="T24" s="2">
        <f t="shared" si="12"/>
        <v>2.9411308819579079E-2</v>
      </c>
    </row>
    <row r="25" spans="1:21">
      <c r="A25" s="2">
        <v>7</v>
      </c>
      <c r="B25" s="2">
        <v>1.54</v>
      </c>
      <c r="C25" s="2">
        <f t="shared" si="13"/>
        <v>0.16000000000000003</v>
      </c>
      <c r="E25" s="12">
        <f t="shared" si="0"/>
        <v>0.33950461813398292</v>
      </c>
      <c r="F25" s="2">
        <f t="shared" si="2"/>
        <v>3.222190793142702E-2</v>
      </c>
      <c r="G25" s="2">
        <f t="shared" si="14"/>
        <v>1.7782980306285054</v>
      </c>
      <c r="H25" s="2">
        <f t="shared" si="3"/>
        <v>5.6785951401424103E-2</v>
      </c>
      <c r="I25" s="2">
        <f t="shared" si="1"/>
        <v>1.8009134583986535</v>
      </c>
      <c r="J25" s="2">
        <f t="shared" si="4"/>
        <v>6.8075832773545855E-2</v>
      </c>
      <c r="L25" s="2">
        <f t="shared" si="5"/>
        <v>0.28251339459001429</v>
      </c>
      <c r="M25" s="2">
        <f t="shared" si="6"/>
        <v>1.5009531853968534E-2</v>
      </c>
      <c r="N25" s="2">
        <f t="shared" si="7"/>
        <v>1.5281194116337014</v>
      </c>
      <c r="O25" s="2">
        <f t="shared" si="8"/>
        <v>1.4114837992943162E-4</v>
      </c>
      <c r="Q25" s="2">
        <f t="shared" si="9"/>
        <v>0.34642545658082113</v>
      </c>
      <c r="R25" s="2">
        <f t="shared" si="10"/>
        <v>3.4754450861367615E-2</v>
      </c>
      <c r="S25" s="2">
        <f t="shared" si="11"/>
        <v>1.8964603400296955</v>
      </c>
      <c r="T25" s="2">
        <f t="shared" si="12"/>
        <v>0.12706397401408615</v>
      </c>
    </row>
    <row r="26" spans="1:21">
      <c r="A26" s="2">
        <v>8</v>
      </c>
      <c r="B26" s="2">
        <v>1.73</v>
      </c>
      <c r="C26" s="2">
        <f t="shared" si="13"/>
        <v>0.47500000000000009</v>
      </c>
      <c r="E26" s="12">
        <f t="shared" si="0"/>
        <v>0.36209398683574728</v>
      </c>
      <c r="F26" s="2">
        <f t="shared" si="2"/>
        <v>1.2747767808646428E-2</v>
      </c>
      <c r="G26" s="2">
        <f t="shared" si="14"/>
        <v>2.1322076170505873</v>
      </c>
      <c r="H26" s="2">
        <f t="shared" si="3"/>
        <v>0.16177096721351186</v>
      </c>
      <c r="I26" s="2">
        <f t="shared" si="1"/>
        <v>2.1537792947742633</v>
      </c>
      <c r="J26" s="2">
        <f t="shared" si="4"/>
        <v>0.17958889067937198</v>
      </c>
      <c r="L26" s="2">
        <f t="shared" si="5"/>
        <v>0.311257569833568</v>
      </c>
      <c r="M26" s="2">
        <f t="shared" si="6"/>
        <v>2.6811583436808888E-2</v>
      </c>
      <c r="N26" s="2">
        <f t="shared" si="7"/>
        <v>1.8686903784447906</v>
      </c>
      <c r="O26" s="2">
        <f t="shared" si="8"/>
        <v>1.9235021073159237E-2</v>
      </c>
      <c r="Q26" s="2">
        <f t="shared" si="9"/>
        <v>0.36403547437686484</v>
      </c>
      <c r="R26" s="2">
        <f t="shared" si="10"/>
        <v>1.2313125946767438E-2</v>
      </c>
      <c r="S26" s="2">
        <f t="shared" si="11"/>
        <v>2.2410983623254652</v>
      </c>
      <c r="T26" s="2">
        <f t="shared" si="12"/>
        <v>0.26122153597177256</v>
      </c>
    </row>
    <row r="27" spans="1:21">
      <c r="A27" s="2">
        <v>9</v>
      </c>
      <c r="B27" s="2">
        <v>2.4900000000000002</v>
      </c>
      <c r="C27" s="2">
        <f t="shared" si="13"/>
        <v>0.35499999999999998</v>
      </c>
      <c r="E27" s="12">
        <f t="shared" si="0"/>
        <v>0.43422325470453721</v>
      </c>
      <c r="F27" s="2">
        <f t="shared" si="2"/>
        <v>6.2763240859799799E-3</v>
      </c>
      <c r="G27" s="2">
        <f t="shared" si="14"/>
        <v>2.5236341119156247</v>
      </c>
      <c r="H27" s="2">
        <f t="shared" si="3"/>
        <v>1.131253484352753E-3</v>
      </c>
      <c r="I27" s="2">
        <f t="shared" si="1"/>
        <v>2.5423813447795083</v>
      </c>
      <c r="J27" s="2">
        <f t="shared" si="4"/>
        <v>2.7438052809096967E-3</v>
      </c>
      <c r="L27" s="2">
        <f t="shared" si="5"/>
        <v>0.41281044475541717</v>
      </c>
      <c r="M27" s="2">
        <f t="shared" si="6"/>
        <v>3.3420475228191429E-3</v>
      </c>
      <c r="N27" s="2">
        <f t="shared" si="7"/>
        <v>2.2662718560776138</v>
      </c>
      <c r="O27" s="2">
        <f t="shared" si="8"/>
        <v>5.0054282382956033E-2</v>
      </c>
      <c r="Q27" s="2">
        <f t="shared" si="9"/>
        <v>0.41939331366331034</v>
      </c>
      <c r="R27" s="2">
        <f t="shared" si="10"/>
        <v>4.1464988445414725E-3</v>
      </c>
      <c r="S27" s="2">
        <f t="shared" si="11"/>
        <v>2.6147927383916043</v>
      </c>
      <c r="T27" s="2">
        <f t="shared" si="12"/>
        <v>1.557322755527534E-2</v>
      </c>
    </row>
    <row r="28" spans="1:21">
      <c r="A28" s="2">
        <v>10</v>
      </c>
      <c r="B28" s="2">
        <v>2.44</v>
      </c>
      <c r="C28" s="2">
        <f t="shared" si="13"/>
        <v>0.62999999999999989</v>
      </c>
      <c r="E28" s="12">
        <f t="shared" si="0"/>
        <v>0.43024948792351186</v>
      </c>
      <c r="F28" s="2">
        <f t="shared" si="2"/>
        <v>3.9900267074819189E-2</v>
      </c>
      <c r="G28" s="2">
        <f t="shared" si="14"/>
        <v>2.9507400815302054</v>
      </c>
      <c r="H28" s="2">
        <f t="shared" si="3"/>
        <v>0.26085543088148089</v>
      </c>
      <c r="I28" s="2">
        <f t="shared" si="1"/>
        <v>2.9650012174700389</v>
      </c>
      <c r="J28" s="2">
        <f t="shared" si="4"/>
        <v>0.27562627834502312</v>
      </c>
      <c r="L28" s="2">
        <f t="shared" si="5"/>
        <v>0.40678937033169293</v>
      </c>
      <c r="M28" s="2">
        <f t="shared" si="6"/>
        <v>4.9822985196922076E-2</v>
      </c>
      <c r="N28" s="2">
        <f t="shared" si="7"/>
        <v>2.7221700273571443</v>
      </c>
      <c r="O28" s="2">
        <f t="shared" si="8"/>
        <v>7.9619924338731593E-2</v>
      </c>
      <c r="Q28" s="2">
        <f t="shared" si="9"/>
        <v>0.41635812495406277</v>
      </c>
      <c r="R28" s="2">
        <f t="shared" si="10"/>
        <v>4.5642850773143812E-2</v>
      </c>
      <c r="S28" s="2">
        <f t="shared" si="11"/>
        <v>3.0167796862838112</v>
      </c>
      <c r="T28" s="2">
        <f t="shared" si="12"/>
        <v>0.33267480650965175</v>
      </c>
    </row>
    <row r="29" spans="1:21">
      <c r="A29" s="2">
        <v>11</v>
      </c>
      <c r="B29" s="2">
        <v>3.75</v>
      </c>
      <c r="C29" s="2">
        <f t="shared" si="13"/>
        <v>0.67500000000000004</v>
      </c>
      <c r="E29" s="12">
        <f t="shared" si="0"/>
        <v>0.50672357682955005</v>
      </c>
      <c r="F29" s="2">
        <f t="shared" si="2"/>
        <v>2.8316954595040359E-2</v>
      </c>
      <c r="G29" s="2">
        <f t="shared" si="14"/>
        <v>3.4108882957615063</v>
      </c>
      <c r="H29" s="2">
        <f t="shared" si="3"/>
        <v>0.11499674795153561</v>
      </c>
      <c r="I29" s="2">
        <f t="shared" si="1"/>
        <v>3.4192993487775416</v>
      </c>
      <c r="J29" s="2">
        <f t="shared" si="4"/>
        <v>0.10936292071895808</v>
      </c>
      <c r="L29" s="2">
        <f t="shared" si="5"/>
        <v>0.53385264588141634</v>
      </c>
      <c r="M29" s="2">
        <f t="shared" si="6"/>
        <v>1.9922575574676867E-2</v>
      </c>
      <c r="N29" s="2">
        <f t="shared" si="7"/>
        <v>3.2343276859157051</v>
      </c>
      <c r="O29" s="2">
        <f t="shared" si="8"/>
        <v>0.26591793551305171</v>
      </c>
      <c r="Q29" s="2">
        <f t="shared" si="9"/>
        <v>0.47593963876792389</v>
      </c>
      <c r="R29" s="2">
        <f t="shared" si="10"/>
        <v>3.9625027413844646E-2</v>
      </c>
      <c r="S29" s="2">
        <f t="shared" si="11"/>
        <v>3.4461736326341108</v>
      </c>
      <c r="T29" s="2">
        <f t="shared" si="12"/>
        <v>9.2310461506752262E-2</v>
      </c>
    </row>
    <row r="30" spans="1:21">
      <c r="A30" s="2">
        <v>12</v>
      </c>
      <c r="B30" s="2">
        <v>3.79</v>
      </c>
      <c r="C30" s="2">
        <f t="shared" si="13"/>
        <v>0.7200000000000002</v>
      </c>
      <c r="E30" s="12">
        <f t="shared" si="0"/>
        <v>0.50827301891000387</v>
      </c>
      <c r="F30" s="2">
        <f t="shared" si="2"/>
        <v>4.4828314521483663E-2</v>
      </c>
      <c r="G30" s="2">
        <f t="shared" si="14"/>
        <v>3.9007505362647446</v>
      </c>
      <c r="H30" s="2">
        <f t="shared" si="3"/>
        <v>1.226568128292849E-2</v>
      </c>
      <c r="I30" s="2">
        <f t="shared" si="1"/>
        <v>3.9024095480997625</v>
      </c>
      <c r="J30" s="2">
        <f t="shared" si="4"/>
        <v>1.2635906503992806E-2</v>
      </c>
      <c r="L30" s="2">
        <f t="shared" si="5"/>
        <v>0.53672844248429175</v>
      </c>
      <c r="M30" s="2">
        <f t="shared" si="6"/>
        <v>3.3588463794233629E-2</v>
      </c>
      <c r="N30" s="2">
        <f t="shared" si="7"/>
        <v>3.7966005707523505</v>
      </c>
      <c r="O30" s="2">
        <f t="shared" si="8"/>
        <v>4.3567534256783946E-5</v>
      </c>
      <c r="Q30" s="2">
        <f t="shared" si="9"/>
        <v>0.47721805979851284</v>
      </c>
      <c r="R30" s="2">
        <f t="shared" si="10"/>
        <v>5.8943070487998579E-2</v>
      </c>
      <c r="S30" s="2">
        <f t="shared" si="11"/>
        <v>3.9019881580046083</v>
      </c>
      <c r="T30" s="2">
        <f t="shared" si="12"/>
        <v>1.2541347533265105E-2</v>
      </c>
    </row>
    <row r="31" spans="1:21">
      <c r="A31" s="2">
        <v>13</v>
      </c>
      <c r="B31" s="2">
        <v>5.19</v>
      </c>
      <c r="C31" s="2">
        <f t="shared" si="13"/>
        <v>0.57500000000000018</v>
      </c>
      <c r="E31" s="12">
        <f t="shared" si="0"/>
        <v>0.53958971195498107</v>
      </c>
      <c r="F31" s="2">
        <f t="shared" si="2"/>
        <v>1.2538884994312235E-3</v>
      </c>
      <c r="G31" s="2">
        <f t="shared" si="14"/>
        <v>4.4164412063410188</v>
      </c>
      <c r="H31" s="2">
        <f t="shared" si="3"/>
        <v>0.59839320724713885</v>
      </c>
      <c r="I31" s="2">
        <f t="shared" si="1"/>
        <v>4.4110453679989314</v>
      </c>
      <c r="J31" s="2">
        <f t="shared" si="4"/>
        <v>0.6067703187159208</v>
      </c>
      <c r="L31" s="2">
        <f t="shared" si="5"/>
        <v>0.59989872895671847</v>
      </c>
      <c r="M31" s="2">
        <f t="shared" si="6"/>
        <v>6.1994670366012216E-4</v>
      </c>
      <c r="N31" s="2">
        <f t="shared" si="7"/>
        <v>4.3985121954843596</v>
      </c>
      <c r="O31" s="2">
        <f t="shared" si="8"/>
        <v>0.62645294469698931</v>
      </c>
      <c r="Q31" s="2">
        <f t="shared" si="9"/>
        <v>0.5074480637397828</v>
      </c>
      <c r="R31" s="2">
        <f t="shared" si="10"/>
        <v>4.563264092504472E-3</v>
      </c>
      <c r="S31" s="2">
        <f t="shared" si="11"/>
        <v>4.3831547036216376</v>
      </c>
      <c r="T31" s="2">
        <f t="shared" si="12"/>
        <v>0.65099933228788809</v>
      </c>
    </row>
    <row r="32" spans="1:21">
      <c r="A32" s="2">
        <v>14</v>
      </c>
      <c r="B32" s="2">
        <v>4.9400000000000004</v>
      </c>
      <c r="C32" s="2">
        <f t="shared" si="13"/>
        <v>0.31999999999999984</v>
      </c>
      <c r="E32" s="12">
        <f t="shared" si="0"/>
        <v>0.53698126882217512</v>
      </c>
      <c r="F32" s="2">
        <f t="shared" si="2"/>
        <v>4.7080871019681093E-2</v>
      </c>
      <c r="G32" s="2">
        <f t="shared" si="14"/>
        <v>4.9536653630278886</v>
      </c>
      <c r="H32" s="2">
        <f t="shared" si="3"/>
        <v>1.8674214668397467E-4</v>
      </c>
      <c r="I32" s="2">
        <f t="shared" si="1"/>
        <v>4.9416115926677033</v>
      </c>
      <c r="J32" s="2">
        <f t="shared" si="4"/>
        <v>2.59723092659389E-6</v>
      </c>
      <c r="L32" s="2">
        <f t="shared" si="5"/>
        <v>0.5939636807551002</v>
      </c>
      <c r="M32" s="2">
        <f t="shared" si="6"/>
        <v>7.5056098372882546E-2</v>
      </c>
      <c r="N32" s="2">
        <f t="shared" si="7"/>
        <v>5.0257009672269213</v>
      </c>
      <c r="O32" s="2">
        <f t="shared" si="8"/>
        <v>7.3446557836297681E-3</v>
      </c>
      <c r="Q32" s="2">
        <f t="shared" si="9"/>
        <v>0.50388305582938064</v>
      </c>
      <c r="R32" s="2">
        <f t="shared" si="10"/>
        <v>3.3812978221151174E-2</v>
      </c>
      <c r="S32" s="2">
        <f t="shared" si="11"/>
        <v>4.8885392429366519</v>
      </c>
      <c r="T32" s="2">
        <f t="shared" si="12"/>
        <v>2.6482095175329743E-3</v>
      </c>
    </row>
    <row r="33" spans="1:20">
      <c r="A33" s="2">
        <v>15</v>
      </c>
      <c r="B33" s="2">
        <v>5.83</v>
      </c>
      <c r="C33" s="2">
        <f t="shared" si="13"/>
        <v>0.22999999999999998</v>
      </c>
      <c r="E33" s="12">
        <f t="shared" si="0"/>
        <v>0.54112816468039859</v>
      </c>
      <c r="F33" s="2">
        <f t="shared" si="2"/>
        <v>9.6800734857393239E-2</v>
      </c>
      <c r="G33" s="2">
        <f t="shared" si="14"/>
        <v>5.5078711508801375</v>
      </c>
      <c r="H33" s="2">
        <f t="shared" si="3"/>
        <v>0.10376699543528721</v>
      </c>
      <c r="I33" s="2">
        <f t="shared" si="1"/>
        <v>5.4903149397852795</v>
      </c>
      <c r="J33" s="2">
        <f t="shared" si="4"/>
        <v>0.11538594013307833</v>
      </c>
      <c r="L33" s="2">
        <f t="shared" si="5"/>
        <v>0.60450213196584224</v>
      </c>
      <c r="M33" s="2">
        <f t="shared" si="6"/>
        <v>0.14025184684696113</v>
      </c>
      <c r="N33" s="2">
        <f t="shared" si="7"/>
        <v>5.6611174031507998</v>
      </c>
      <c r="O33" s="2">
        <f t="shared" si="8"/>
        <v>2.8521331518529505E-2</v>
      </c>
      <c r="Q33" s="2">
        <f t="shared" si="9"/>
        <v>0.5135633534084586</v>
      </c>
      <c r="R33" s="2">
        <f t="shared" si="10"/>
        <v>8.0408175396250406E-2</v>
      </c>
      <c r="S33" s="2">
        <f t="shared" si="11"/>
        <v>5.4169571043602387</v>
      </c>
      <c r="T33" s="2">
        <f t="shared" si="12"/>
        <v>0.1706044336384788</v>
      </c>
    </row>
    <row r="34" spans="1:20">
      <c r="A34" s="2">
        <v>16</v>
      </c>
      <c r="B34" s="2">
        <v>5.4</v>
      </c>
      <c r="C34" s="2">
        <f t="shared" si="13"/>
        <v>0.12000000000000011</v>
      </c>
      <c r="E34" s="12">
        <f t="shared" si="0"/>
        <v>0.54088591019533105</v>
      </c>
      <c r="F34" s="2">
        <f t="shared" si="2"/>
        <v>0.17714494940095218</v>
      </c>
      <c r="G34" s="2">
        <f t="shared" si="14"/>
        <v>6.0743977763608674</v>
      </c>
      <c r="H34" s="2">
        <f t="shared" si="3"/>
        <v>0.45481236076048209</v>
      </c>
      <c r="I34" s="2">
        <f t="shared" si="1"/>
        <v>6.0532691248629416</v>
      </c>
      <c r="J34" s="2">
        <f t="shared" si="4"/>
        <v>0.42676054949919306</v>
      </c>
      <c r="L34" s="2">
        <f t="shared" si="5"/>
        <v>0.60308812845347581</v>
      </c>
      <c r="M34" s="2">
        <f t="shared" si="6"/>
        <v>0.23337413985268185</v>
      </c>
      <c r="N34" s="2">
        <f t="shared" si="7"/>
        <v>6.286801883911906</v>
      </c>
      <c r="O34" s="2">
        <f t="shared" si="8"/>
        <v>0.78641758130970496</v>
      </c>
      <c r="Q34" s="2">
        <f t="shared" si="9"/>
        <v>0.50991380206610559</v>
      </c>
      <c r="R34" s="2">
        <f t="shared" si="10"/>
        <v>0.15203277304164609</v>
      </c>
      <c r="S34" s="2">
        <f t="shared" si="11"/>
        <v>5.9671861157924759</v>
      </c>
      <c r="T34" s="2">
        <f t="shared" si="12"/>
        <v>0.32170008994775551</v>
      </c>
    </row>
    <row r="35" spans="1:20">
      <c r="A35" s="2">
        <v>17</v>
      </c>
      <c r="B35" s="2">
        <v>6.07</v>
      </c>
      <c r="C35" s="2">
        <f t="shared" si="13"/>
        <v>1.29</v>
      </c>
      <c r="E35" s="12">
        <f t="shared" si="0"/>
        <v>0.53992581116278859</v>
      </c>
      <c r="F35" s="2">
        <f t="shared" si="2"/>
        <v>0.56261128875980071</v>
      </c>
      <c r="G35" s="2">
        <f t="shared" si="14"/>
        <v>6.648611847816289</v>
      </c>
      <c r="H35" s="2">
        <f t="shared" si="3"/>
        <v>0.33479167043338004</v>
      </c>
      <c r="I35" s="2">
        <f t="shared" si="1"/>
        <v>6.6265906029411807</v>
      </c>
      <c r="J35" s="2">
        <f t="shared" si="4"/>
        <v>0.30979309928242682</v>
      </c>
      <c r="L35" s="2">
        <f t="shared" si="5"/>
        <v>0.6023016600855936</v>
      </c>
      <c r="M35" s="2">
        <f t="shared" si="6"/>
        <v>0.4729290067210305</v>
      </c>
      <c r="N35" s="2">
        <f t="shared" si="7"/>
        <v>6.8858694607852842</v>
      </c>
      <c r="O35" s="2">
        <f t="shared" si="8"/>
        <v>0.66564297704206987</v>
      </c>
      <c r="Q35" s="2">
        <f t="shared" si="9"/>
        <v>0.51483765929962855</v>
      </c>
      <c r="R35" s="2">
        <f t="shared" si="10"/>
        <v>0.60087665444007876</v>
      </c>
      <c r="S35" s="2">
        <f t="shared" si="11"/>
        <v>6.5379782271178071</v>
      </c>
      <c r="T35" s="2">
        <f t="shared" si="12"/>
        <v>0.21900362105632556</v>
      </c>
    </row>
    <row r="36" spans="1:20">
      <c r="A36" s="2">
        <v>18</v>
      </c>
      <c r="B36" s="2">
        <v>7.98</v>
      </c>
      <c r="C36" s="2">
        <f t="shared" si="13"/>
        <v>0.91500000000000004</v>
      </c>
      <c r="E36" s="12">
        <f t="shared" si="0"/>
        <v>0.50049657166460315</v>
      </c>
      <c r="F36" s="2">
        <f t="shared" si="2"/>
        <v>0.17181309210179749</v>
      </c>
      <c r="G36" s="2">
        <f t="shared" si="14"/>
        <v>7.226026847025282</v>
      </c>
      <c r="H36" s="2">
        <f t="shared" si="3"/>
        <v>0.56847551540663821</v>
      </c>
      <c r="I36" s="2">
        <f t="shared" si="1"/>
        <v>7.2064824626956954</v>
      </c>
      <c r="J36" s="2">
        <f t="shared" si="4"/>
        <v>0.59832938051731699</v>
      </c>
      <c r="L36" s="2">
        <f t="shared" si="5"/>
        <v>0.50843923662950963</v>
      </c>
      <c r="M36" s="2">
        <f t="shared" si="6"/>
        <v>0.1652916543123959</v>
      </c>
      <c r="N36" s="2">
        <f t="shared" si="7"/>
        <v>7.4442507291670754</v>
      </c>
      <c r="O36" s="2">
        <f t="shared" si="8"/>
        <v>0.28702728119801085</v>
      </c>
      <c r="Q36" s="2">
        <f t="shared" si="9"/>
        <v>0.50868357410109399</v>
      </c>
      <c r="R36" s="2">
        <f t="shared" si="10"/>
        <v>0.1650930379552612</v>
      </c>
      <c r="S36" s="2">
        <f t="shared" si="11"/>
        <v>7.1280697535469866</v>
      </c>
      <c r="T36" s="2">
        <f t="shared" si="12"/>
        <v>0.72578514482149292</v>
      </c>
    </row>
    <row r="37" spans="1:20">
      <c r="A37" s="2">
        <v>19</v>
      </c>
      <c r="B37" s="2">
        <v>7.9</v>
      </c>
      <c r="C37" s="2">
        <f t="shared" si="13"/>
        <v>0.16000000000000014</v>
      </c>
      <c r="E37" s="12">
        <f t="shared" si="0"/>
        <v>0.50311093905579563</v>
      </c>
      <c r="F37" s="2">
        <f t="shared" si="2"/>
        <v>0.1177251164997498</v>
      </c>
      <c r="G37" s="2">
        <f t="shared" si="14"/>
        <v>7.8024024590622414</v>
      </c>
      <c r="H37" s="2">
        <f t="shared" si="3"/>
        <v>9.5252799970975376E-3</v>
      </c>
      <c r="I37" s="2">
        <f t="shared" si="1"/>
        <v>7.7893050172107872</v>
      </c>
      <c r="J37" s="2">
        <f t="shared" si="4"/>
        <v>1.2253379214704204E-2</v>
      </c>
      <c r="L37" s="2">
        <f t="shared" si="5"/>
        <v>0.51509259736023882</v>
      </c>
      <c r="M37" s="2">
        <f t="shared" si="6"/>
        <v>0.12609075270004058</v>
      </c>
      <c r="N37" s="2">
        <f t="shared" si="7"/>
        <v>7.9518288430118007</v>
      </c>
      <c r="O37" s="2">
        <f t="shared" si="8"/>
        <v>2.6862289679418462E-3</v>
      </c>
      <c r="Q37" s="2">
        <f t="shared" si="9"/>
        <v>0.50944938587893973</v>
      </c>
      <c r="R37" s="2">
        <f t="shared" si="10"/>
        <v>0.12211487329116802</v>
      </c>
      <c r="S37" s="2">
        <f t="shared" si="11"/>
        <v>7.7361903704794894</v>
      </c>
      <c r="T37" s="2">
        <f t="shared" si="12"/>
        <v>2.6833594723647044E-2</v>
      </c>
    </row>
    <row r="38" spans="1:20">
      <c r="A38" s="2">
        <v>20</v>
      </c>
      <c r="B38" s="2">
        <v>8.3000000000000007</v>
      </c>
      <c r="C38" s="2">
        <f t="shared" si="13"/>
        <v>0.54</v>
      </c>
      <c r="E38" s="12">
        <f t="shared" si="0"/>
        <v>0.48927767959286866</v>
      </c>
      <c r="F38" s="2">
        <f t="shared" si="2"/>
        <v>2.5727537874836955E-3</v>
      </c>
      <c r="G38" s="2">
        <f t="shared" si="14"/>
        <v>8.3738222881740612</v>
      </c>
      <c r="H38" s="2">
        <f t="shared" si="3"/>
        <v>5.4497302312540245E-3</v>
      </c>
      <c r="I38" s="2">
        <f t="shared" si="1"/>
        <v>8.3716325591195719</v>
      </c>
      <c r="J38" s="2">
        <f t="shared" si="4"/>
        <v>5.1312235260188672E-3</v>
      </c>
      <c r="L38" s="2">
        <f t="shared" si="5"/>
        <v>0.47944594642861094</v>
      </c>
      <c r="M38" s="2">
        <f t="shared" si="6"/>
        <v>3.666793403926661E-3</v>
      </c>
      <c r="N38" s="2">
        <f t="shared" si="7"/>
        <v>8.4028230044033094</v>
      </c>
      <c r="O38" s="2">
        <f t="shared" si="8"/>
        <v>1.0572570234522844E-2</v>
      </c>
      <c r="Q38" s="2">
        <f t="shared" si="9"/>
        <v>0.50523212793930483</v>
      </c>
      <c r="R38" s="2">
        <f t="shared" si="10"/>
        <v>1.2088049276288702E-3</v>
      </c>
      <c r="S38" s="2">
        <f t="shared" si="11"/>
        <v>8.3610709793429354</v>
      </c>
      <c r="T38" s="2">
        <f t="shared" si="12"/>
        <v>3.7296645179051577E-3</v>
      </c>
    </row>
    <row r="39" spans="1:20">
      <c r="A39" s="2">
        <v>21</v>
      </c>
      <c r="B39" s="2">
        <v>8.98</v>
      </c>
      <c r="C39" s="2">
        <f t="shared" si="13"/>
        <v>0.51999999999999957</v>
      </c>
      <c r="E39" s="12">
        <f t="shared" si="0"/>
        <v>0.46156350954583897</v>
      </c>
      <c r="F39" s="2">
        <f t="shared" si="2"/>
        <v>3.4148234165992035E-3</v>
      </c>
      <c r="G39" s="2">
        <f t="shared" si="14"/>
        <v>8.936750010887506</v>
      </c>
      <c r="H39" s="2">
        <f t="shared" si="3"/>
        <v>1.8705615582308881E-3</v>
      </c>
      <c r="I39" s="2">
        <f t="shared" si="1"/>
        <v>8.9502964975247234</v>
      </c>
      <c r="J39" s="2">
        <f t="shared" si="4"/>
        <v>8.822980592987855E-4</v>
      </c>
      <c r="L39" s="2">
        <f t="shared" si="5"/>
        <v>0.40519226608742304</v>
      </c>
      <c r="M39" s="2">
        <f t="shared" si="6"/>
        <v>1.3180815766140977E-2</v>
      </c>
      <c r="N39" s="2">
        <f t="shared" si="7"/>
        <v>8.7954931646239629</v>
      </c>
      <c r="O39" s="2">
        <f t="shared" si="8"/>
        <v>3.4042772300480209E-2</v>
      </c>
      <c r="Q39" s="2">
        <f t="shared" si="9"/>
        <v>0.49595072189809497</v>
      </c>
      <c r="R39" s="2">
        <f t="shared" si="10"/>
        <v>5.7836777722274828E-4</v>
      </c>
      <c r="S39" s="2">
        <f t="shared" si="11"/>
        <v>9.0014505535628775</v>
      </c>
      <c r="T39" s="2">
        <f t="shared" si="12"/>
        <v>4.6012624815385781E-4</v>
      </c>
    </row>
    <row r="40" spans="1:20">
      <c r="A40" s="2">
        <v>22</v>
      </c>
      <c r="B40" s="2">
        <v>9.34</v>
      </c>
      <c r="C40" s="2">
        <f>B38/2-2*B39+3*B40/2</f>
        <v>0.19999999999999929</v>
      </c>
      <c r="E40" s="12">
        <f t="shared" si="0"/>
        <v>0.44486731055406037</v>
      </c>
      <c r="F40" s="2">
        <f t="shared" si="2"/>
        <v>5.9959999777978994E-2</v>
      </c>
      <c r="G40" s="2">
        <f t="shared" si="14"/>
        <v>9.4880652039795272</v>
      </c>
      <c r="H40" s="2">
        <f t="shared" si="3"/>
        <v>2.1923304629499051E-2</v>
      </c>
      <c r="I40" s="2">
        <f t="shared" si="1"/>
        <v>9.5224156635026134</v>
      </c>
      <c r="J40" s="2">
        <f t="shared" si="4"/>
        <v>3.3275474291098721E-2</v>
      </c>
      <c r="L40" s="2">
        <f t="shared" si="5"/>
        <v>0.35892044085399155</v>
      </c>
      <c r="M40" s="2">
        <f t="shared" si="6"/>
        <v>2.5255706521227252E-2</v>
      </c>
      <c r="N40" s="2">
        <f t="shared" si="7"/>
        <v>9.1313879699821818</v>
      </c>
      <c r="O40" s="2">
        <f t="shared" si="8"/>
        <v>4.3518979068155009E-2</v>
      </c>
      <c r="Q40" s="2">
        <f t="shared" si="9"/>
        <v>0.4900374126014535</v>
      </c>
      <c r="R40" s="2">
        <f t="shared" si="10"/>
        <v>8.4121700708546188E-2</v>
      </c>
      <c r="S40" s="2">
        <f t="shared" si="11"/>
        <v>9.6560820643547576</v>
      </c>
      <c r="T40" s="2">
        <f t="shared" si="12"/>
        <v>9.99078714067652E-2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workbookViewId="0">
      <selection activeCell="M75" sqref="M75"/>
    </sheetView>
  </sheetViews>
  <sheetFormatPr baseColWidth="10" defaultRowHeight="15" x14ac:dyDescent="0"/>
  <cols>
    <col min="1" max="4" width="12" style="2" customWidth="1"/>
    <col min="5" max="5" width="12" style="3" customWidth="1"/>
    <col min="6" max="26" width="12" style="2" customWidth="1"/>
    <col min="27" max="16384" width="10.83203125" style="2"/>
  </cols>
  <sheetData>
    <row r="1" spans="4:24" s="6" customFormat="1">
      <c r="D1" s="6" t="s">
        <v>41</v>
      </c>
      <c r="E1" s="7" t="s">
        <v>11</v>
      </c>
      <c r="L1" s="6" t="s">
        <v>21</v>
      </c>
      <c r="S1" s="6" t="s">
        <v>30</v>
      </c>
    </row>
    <row r="2" spans="4:24" s="5" customFormat="1">
      <c r="E2" s="5" t="s">
        <v>20</v>
      </c>
      <c r="I2" s="5" t="s">
        <v>0</v>
      </c>
      <c r="L2" s="5" t="s">
        <v>22</v>
      </c>
      <c r="P2" s="5" t="s">
        <v>29</v>
      </c>
      <c r="S2" s="5" t="s">
        <v>38</v>
      </c>
      <c r="W2" s="5" t="s">
        <v>40</v>
      </c>
    </row>
    <row r="3" spans="4:24" s="5" customFormat="1">
      <c r="E3" s="8"/>
      <c r="I3" s="5" t="s">
        <v>8</v>
      </c>
    </row>
    <row r="4" spans="4:24" s="5" customFormat="1">
      <c r="I4" s="5" t="s">
        <v>9</v>
      </c>
    </row>
    <row r="5" spans="4:24">
      <c r="E5" s="2"/>
      <c r="I5" s="5"/>
    </row>
    <row r="7" spans="4:24">
      <c r="D7" s="6" t="s">
        <v>39</v>
      </c>
      <c r="E7" s="1" t="s">
        <v>1</v>
      </c>
      <c r="F7" s="2">
        <v>1.0173938231409509</v>
      </c>
      <c r="G7" s="1" t="s">
        <v>1</v>
      </c>
      <c r="H7" s="13">
        <v>0.26191474202123344</v>
      </c>
      <c r="I7" s="1" t="s">
        <v>6</v>
      </c>
      <c r="J7" s="2">
        <v>0.21894315009867432</v>
      </c>
      <c r="K7" s="2">
        <f>LN(EXP(F7/F8)/J10)*F8</f>
        <v>1.0108516956805931</v>
      </c>
      <c r="L7" s="1" t="s">
        <v>1</v>
      </c>
      <c r="M7" s="2">
        <v>0.33714021691140456</v>
      </c>
      <c r="N7" s="1" t="s">
        <v>1</v>
      </c>
      <c r="O7" s="13">
        <v>0.14018061920626973</v>
      </c>
      <c r="P7" s="1" t="s">
        <v>1</v>
      </c>
      <c r="Q7" s="2">
        <v>0.1185364940348179</v>
      </c>
      <c r="S7" s="1" t="s">
        <v>1</v>
      </c>
      <c r="T7" s="2">
        <v>2.6185945101359391</v>
      </c>
      <c r="U7" s="1" t="s">
        <v>1</v>
      </c>
      <c r="V7" s="13">
        <v>0.49470634536996866</v>
      </c>
      <c r="W7" s="1" t="s">
        <v>1</v>
      </c>
      <c r="X7" s="2">
        <v>0.41546359958458723</v>
      </c>
    </row>
    <row r="8" spans="4:24">
      <c r="E8" s="1" t="s">
        <v>2</v>
      </c>
      <c r="F8" s="2">
        <v>0.1628132425195033</v>
      </c>
      <c r="G8" s="1" t="s">
        <v>2</v>
      </c>
      <c r="H8" s="13">
        <v>4.128660968105699E-2</v>
      </c>
      <c r="I8" s="1" t="s">
        <v>4</v>
      </c>
      <c r="J8" s="2">
        <v>3.3871167207754238E-2</v>
      </c>
      <c r="L8" s="1" t="s">
        <v>3</v>
      </c>
      <c r="M8" s="2">
        <v>444.6695194458178</v>
      </c>
      <c r="N8" s="1" t="s">
        <v>3</v>
      </c>
      <c r="O8" s="13">
        <v>392.53352497240587</v>
      </c>
      <c r="P8" s="1" t="s">
        <v>3</v>
      </c>
      <c r="Q8" s="2">
        <v>413.03208702979532</v>
      </c>
      <c r="S8" s="1" t="s">
        <v>2</v>
      </c>
      <c r="T8" s="2">
        <v>0.30914441487962302</v>
      </c>
      <c r="U8" s="1" t="s">
        <v>2</v>
      </c>
      <c r="V8" s="13">
        <v>4.6482615435519126E-2</v>
      </c>
      <c r="W8" s="1" t="s">
        <v>2</v>
      </c>
      <c r="X8" s="2">
        <v>3.4386232643097092E-2</v>
      </c>
    </row>
    <row r="9" spans="4:24">
      <c r="I9" s="1" t="s">
        <v>5</v>
      </c>
      <c r="J9" s="2">
        <f>J7/J8</f>
        <v>6.4639977936323065</v>
      </c>
      <c r="N9" s="1" t="s">
        <v>2</v>
      </c>
      <c r="O9" s="13">
        <f>O7/O8</f>
        <v>3.5711757159117576E-4</v>
      </c>
      <c r="P9" s="1" t="s">
        <v>7</v>
      </c>
      <c r="Q9" s="2">
        <f>B18</f>
        <v>1.0409999999999999</v>
      </c>
      <c r="W9" s="1" t="s">
        <v>7</v>
      </c>
      <c r="X9" s="2">
        <f>B18</f>
        <v>1.0409999999999999</v>
      </c>
    </row>
    <row r="10" spans="4:24">
      <c r="I10" s="1" t="s">
        <v>7</v>
      </c>
      <c r="J10" s="2">
        <f>B18</f>
        <v>1.0409999999999999</v>
      </c>
    </row>
    <row r="11" spans="4:24">
      <c r="I11" s="1" t="s">
        <v>3</v>
      </c>
      <c r="J11" s="2">
        <f>J10*EXP(J7/J8)</f>
        <v>667.92746563696744</v>
      </c>
      <c r="K11" s="2">
        <f>EXP(F7/F8)</f>
        <v>517.41202634068031</v>
      </c>
    </row>
    <row r="12" spans="4:24">
      <c r="E12" s="2"/>
    </row>
    <row r="13" spans="4:24">
      <c r="E13" s="5"/>
      <c r="I13" s="5"/>
    </row>
    <row r="14" spans="4:24">
      <c r="D14" s="6" t="s">
        <v>33</v>
      </c>
      <c r="E14" s="7" t="s">
        <v>18</v>
      </c>
      <c r="F14" s="2">
        <f>SUM(F18:F40)</f>
        <v>30090.682969416473</v>
      </c>
      <c r="G14" s="4" t="s">
        <v>47</v>
      </c>
      <c r="H14" s="13">
        <f>SUM(H18:H41)</f>
        <v>54434.723362691751</v>
      </c>
      <c r="I14" s="6" t="s">
        <v>19</v>
      </c>
      <c r="J14" s="2">
        <f>SUM(J18:J41)</f>
        <v>56262.101785019251</v>
      </c>
      <c r="L14" s="6" t="s">
        <v>23</v>
      </c>
      <c r="M14" s="2">
        <f>SUM(M18:M40)</f>
        <v>29478.661123459453</v>
      </c>
      <c r="N14" s="4" t="s">
        <v>47</v>
      </c>
      <c r="O14" s="13">
        <f>SUM(O18:O62)</f>
        <v>45663.934961492996</v>
      </c>
      <c r="P14" s="6" t="s">
        <v>26</v>
      </c>
      <c r="Q14" s="2">
        <f>SUM(Q18:Q41)</f>
        <v>48200.533367855343</v>
      </c>
      <c r="S14" s="6" t="s">
        <v>31</v>
      </c>
      <c r="T14" s="2">
        <f>SUM(T18:T40)</f>
        <v>30476.471333028072</v>
      </c>
      <c r="U14" s="4" t="s">
        <v>47</v>
      </c>
      <c r="V14" s="13">
        <f>SUM(V18:V62)</f>
        <v>60430.103408343224</v>
      </c>
      <c r="W14" s="6" t="s">
        <v>32</v>
      </c>
      <c r="X14" s="2">
        <f>SUM(X18:X41)</f>
        <v>62033.462232637787</v>
      </c>
    </row>
    <row r="15" spans="4:24">
      <c r="D15" s="6" t="s">
        <v>45</v>
      </c>
      <c r="H15" s="13">
        <f>SUM(H18:H41)/SUMSQ(B18:B41)</f>
        <v>4.6303418265014211E-2</v>
      </c>
      <c r="J15" s="2">
        <f>SUM(J18:J41)/SUMSQ(B18:B41)</f>
        <v>4.7857828064320443E-2</v>
      </c>
      <c r="O15" s="13">
        <f>SUM(O18:O62)/SUMSQ(B18:B62)</f>
        <v>3.8842785441572984E-2</v>
      </c>
      <c r="Q15" s="2">
        <f>SUM(Q18:Q41)/SUMSQ(B18:B41)</f>
        <v>4.1000473948550199E-2</v>
      </c>
      <c r="V15" s="13">
        <f>SUM(V18:V62)/SUMSQ(B18:B62)</f>
        <v>5.1403225387425068E-2</v>
      </c>
      <c r="X15" s="2">
        <f>SUM(X18:X41)/SUMSQ(B18:B41)</f>
        <v>5.2767079002985016E-2</v>
      </c>
    </row>
    <row r="17" spans="1:25" s="4" customFormat="1">
      <c r="A17" s="9" t="s">
        <v>10</v>
      </c>
      <c r="B17" s="9" t="s">
        <v>43</v>
      </c>
      <c r="C17" s="9" t="s">
        <v>44</v>
      </c>
      <c r="D17" s="9" t="s">
        <v>42</v>
      </c>
      <c r="E17" s="10" t="s">
        <v>13</v>
      </c>
      <c r="F17" s="9" t="s">
        <v>17</v>
      </c>
      <c r="G17" s="9" t="s">
        <v>46</v>
      </c>
      <c r="H17" s="9" t="s">
        <v>48</v>
      </c>
      <c r="I17" s="9" t="s">
        <v>12</v>
      </c>
      <c r="J17" s="9" t="s">
        <v>16</v>
      </c>
      <c r="K17" s="4" t="s">
        <v>42</v>
      </c>
      <c r="L17" s="4" t="s">
        <v>24</v>
      </c>
      <c r="M17" s="4" t="s">
        <v>25</v>
      </c>
      <c r="N17" s="9" t="s">
        <v>46</v>
      </c>
      <c r="O17" s="9" t="s">
        <v>48</v>
      </c>
      <c r="P17" s="4" t="s">
        <v>27</v>
      </c>
      <c r="Q17" s="4" t="s">
        <v>28</v>
      </c>
      <c r="R17" s="4" t="s">
        <v>42</v>
      </c>
      <c r="S17" s="4" t="s">
        <v>34</v>
      </c>
      <c r="T17" s="4" t="s">
        <v>36</v>
      </c>
      <c r="U17" s="9" t="s">
        <v>46</v>
      </c>
      <c r="V17" s="9" t="s">
        <v>48</v>
      </c>
      <c r="W17" s="4" t="s">
        <v>35</v>
      </c>
      <c r="X17" s="4" t="s">
        <v>37</v>
      </c>
      <c r="Y17" s="4" t="s">
        <v>42</v>
      </c>
    </row>
    <row r="18" spans="1:25">
      <c r="A18" s="2">
        <v>0</v>
      </c>
      <c r="B18" s="14">
        <v>1.0409999999999999</v>
      </c>
      <c r="C18" s="2">
        <f>-3*B18/2+2*B19-B20/2</f>
        <v>5.6435500000000003</v>
      </c>
      <c r="D18" s="2">
        <f>LN(2)/C18</f>
        <v>0.12282112864419474</v>
      </c>
      <c r="E18" s="12">
        <f t="shared" ref="E18:E41" si="0">B18*($F$7-$F$8*LN(B18))</f>
        <v>1.0522966152034974</v>
      </c>
      <c r="F18" s="2">
        <f>(C18-E18)^2</f>
        <v>21.079607643405346</v>
      </c>
      <c r="G18" s="2">
        <f>$B$18</f>
        <v>1.0409999999999999</v>
      </c>
      <c r="H18" s="2">
        <f>(B18-G18)^2</f>
        <v>0</v>
      </c>
      <c r="I18" s="2">
        <f t="shared" ref="I18:I41" si="1">$J$10*EXP($J$7/$J$8)*EXP(-$J$7/$J$8 *EXP(-$J$8*A18))</f>
        <v>1.0409999999999999</v>
      </c>
      <c r="J18" s="2">
        <f>(B18-I18)^2</f>
        <v>0</v>
      </c>
      <c r="K18" s="2">
        <f>LN(2)/$J$7</f>
        <v>3.165877444658828</v>
      </c>
      <c r="L18" s="2">
        <f>$M$7*B18*(1-B18/$M$8)</f>
        <v>0.35014133888539589</v>
      </c>
      <c r="M18" s="2">
        <f>(C18-L18)^2</f>
        <v>28.020175253563107</v>
      </c>
      <c r="N18" s="2">
        <f>$B$18</f>
        <v>1.0409999999999999</v>
      </c>
      <c r="O18" s="2">
        <f>(B18-N18)^2</f>
        <v>0</v>
      </c>
      <c r="P18" s="2">
        <f>$Q$9*$Q$8/($Q$9+($Q$8-$Q$9)*EXP(-$Q$7*A18))</f>
        <v>1.0409999999999999</v>
      </c>
      <c r="Q18" s="2">
        <f>(B18-P18)^2</f>
        <v>0</v>
      </c>
      <c r="R18" s="2">
        <f>LN(2)/$M$7</f>
        <v>2.0559611277170591</v>
      </c>
      <c r="S18" s="2">
        <f>$T$7*B18^(2/3)-$T$8*B18</f>
        <v>2.3678697004996812</v>
      </c>
      <c r="T18" s="2">
        <f>(C18-S18)^2</f>
        <v>10.7300814245345</v>
      </c>
      <c r="U18" s="2">
        <f>$B$18</f>
        <v>1.0409999999999999</v>
      </c>
      <c r="V18" s="2">
        <f>(B18-U18)^2</f>
        <v>0</v>
      </c>
      <c r="W18" s="2">
        <f>($X$7/$X$8+($X$9^(1/3)-$X$7/$X$8)*EXP(-$X$8*A18/3))^3</f>
        <v>1.0409999999999995</v>
      </c>
      <c r="X18" s="2">
        <f>(B18-W18)^2</f>
        <v>1.9721522630525295E-31</v>
      </c>
      <c r="Y18" s="2">
        <f>LN(2)/($T$7-$T$8)</f>
        <v>0.30013516290466358</v>
      </c>
    </row>
    <row r="19" spans="1:25">
      <c r="A19" s="2">
        <v>3</v>
      </c>
      <c r="B19" s="14">
        <v>4.3155999999999999</v>
      </c>
      <c r="C19" s="2">
        <f>(B20-B18)/2</f>
        <v>0.90565000000000007</v>
      </c>
      <c r="D19" s="2">
        <f>LN(2)/C19</f>
        <v>0.76535878160431203</v>
      </c>
      <c r="E19" s="12">
        <f t="shared" si="0"/>
        <v>3.3632436599992728</v>
      </c>
      <c r="F19" s="2">
        <f t="shared" ref="F19:F41" si="2">(C19-E19)^2</f>
        <v>6.0397665976686206</v>
      </c>
      <c r="G19" s="2">
        <f>G18+G18*($H$7-$H$8*LN(G18))*(A19-A18)</f>
        <v>1.8537787764443632</v>
      </c>
      <c r="H19" s="2">
        <f t="shared" ref="H19:H41" si="3">(B19-G19)^2</f>
        <v>6.0605637367489722</v>
      </c>
      <c r="I19" s="2">
        <f t="shared" si="1"/>
        <v>1.9439890176435315</v>
      </c>
      <c r="J19" s="2">
        <f t="shared" ref="J19:J41" si="4">(B19-I19)^2</f>
        <v>5.6245386516338138</v>
      </c>
      <c r="K19" s="2">
        <f>LN(2)/$K$7</f>
        <v>0.68570610656517572</v>
      </c>
      <c r="L19" s="2">
        <f t="shared" ref="L19:L41" si="5">$M$7*B19*(1-B19/$M$8)</f>
        <v>1.4408416414549003</v>
      </c>
      <c r="M19" s="2">
        <f t="shared" ref="M19:M41" si="6">(C19-L19)^2</f>
        <v>0.28643009308319056</v>
      </c>
      <c r="N19" s="2">
        <f>N18+$O$7*N18*(1-N18/$O$8)*(A19-A18)</f>
        <v>1.4776230691998817</v>
      </c>
      <c r="O19" s="2">
        <f t="shared" ref="O19:O41" si="7">(B19-N19)^2</f>
        <v>8.054113059753659</v>
      </c>
      <c r="P19" s="2">
        <f t="shared" ref="P19:P41" si="8">$Q$9*$Q$8/($Q$9+($Q$8-$Q$9)*EXP(-$Q$7*A19))</f>
        <v>1.4839619728374134</v>
      </c>
      <c r="Q19" s="2">
        <f t="shared" ref="Q19:Q41" si="9">(B19-P19)^2</f>
        <v>8.0181739168732271</v>
      </c>
      <c r="S19" s="2">
        <f t="shared" ref="S19:S41" si="10">$T$7*B19^(2/3)-$T$8*B19</f>
        <v>5.6069682119709041</v>
      </c>
      <c r="T19" s="2">
        <f t="shared" ref="T19:T41" si="11">(C19-S19)^2</f>
        <v>22.102392930209295</v>
      </c>
      <c r="U19" s="2">
        <f>U18+($V$7*U18^(2/3)-$V$8*U18)*(A19-A18)</f>
        <v>2.4202474815770971</v>
      </c>
      <c r="V19" s="2">
        <f t="shared" ref="V19:V41" si="12">(B19-U19)^2</f>
        <v>3.5923611690920398</v>
      </c>
      <c r="W19" s="2">
        <f t="shared" ref="W19:W41" si="13">($X$7/$X$8+($X$9^(1/3)-$X$7/$X$8)*EXP(-$X$8*A19/3))^3</f>
        <v>2.6718945687470579</v>
      </c>
      <c r="X19" s="2">
        <f t="shared" ref="X19:X41" si="14">(B19-W19)^2</f>
        <v>2.7017675447304201</v>
      </c>
    </row>
    <row r="20" spans="1:25">
      <c r="A20" s="2">
        <v>7</v>
      </c>
      <c r="B20" s="14">
        <v>2.8523000000000001</v>
      </c>
      <c r="C20" s="2">
        <f t="shared" ref="C20:C40" si="15">(B21-B19)/2</f>
        <v>-9.5499999999999918E-2</v>
      </c>
      <c r="E20" s="12">
        <f t="shared" si="0"/>
        <v>2.4151709961808243</v>
      </c>
      <c r="F20" s="2">
        <f t="shared" si="2"/>
        <v>6.3034688510636121</v>
      </c>
      <c r="G20" s="2">
        <f t="shared" ref="G20:G41" si="16">G19+G19*($H$7-$H$8*LN(G19))*(A20-A19)</f>
        <v>3.6069460632681576</v>
      </c>
      <c r="H20" s="2">
        <f t="shared" si="3"/>
        <v>0.56949068080612797</v>
      </c>
      <c r="I20" s="2">
        <f t="shared" si="1"/>
        <v>4.0740691322381073</v>
      </c>
      <c r="J20" s="2">
        <f t="shared" si="4"/>
        <v>1.4927198124898575</v>
      </c>
      <c r="L20" s="2">
        <f t="shared" si="5"/>
        <v>0.95545676744259789</v>
      </c>
      <c r="M20" s="2">
        <f t="shared" si="6"/>
        <v>1.1045101270333944</v>
      </c>
      <c r="N20" s="2">
        <f t="shared" ref="N20:N41" si="17">N19+$O$7*N19*(1-N19/$O$8)*(A20-A19)</f>
        <v>2.3030406572997508</v>
      </c>
      <c r="O20" s="2">
        <f t="shared" si="7"/>
        <v>0.30168582554350981</v>
      </c>
      <c r="P20" s="2">
        <f t="shared" si="8"/>
        <v>2.3790096704054369</v>
      </c>
      <c r="Q20" s="2">
        <f t="shared" si="9"/>
        <v>0.22400373608773025</v>
      </c>
      <c r="S20" s="2">
        <f t="shared" si="10"/>
        <v>4.3848441956004764</v>
      </c>
      <c r="T20" s="2">
        <f t="shared" si="11"/>
        <v>20.073484111050885</v>
      </c>
      <c r="U20" s="2">
        <f t="shared" ref="U20:U41" si="18">U19+($V$7*U19^(2/3)-$V$8*U19)*(A20-A19)</f>
        <v>5.5373391184812908</v>
      </c>
      <c r="V20" s="2">
        <f t="shared" si="12"/>
        <v>7.2094350677747867</v>
      </c>
      <c r="W20" s="2">
        <f t="shared" si="13"/>
        <v>6.5066168445438857</v>
      </c>
      <c r="X20" s="2">
        <f t="shared" si="14"/>
        <v>13.354031600317182</v>
      </c>
    </row>
    <row r="21" spans="1:25">
      <c r="A21" s="2">
        <v>10</v>
      </c>
      <c r="B21" s="14">
        <v>4.1246</v>
      </c>
      <c r="C21" s="2">
        <f t="shared" si="15"/>
        <v>1.55555</v>
      </c>
      <c r="E21" s="12">
        <f t="shared" si="0"/>
        <v>3.2447918785360104</v>
      </c>
      <c r="F21" s="2">
        <f t="shared" si="2"/>
        <v>2.8535381241998694</v>
      </c>
      <c r="G21" s="2">
        <f t="shared" si="16"/>
        <v>5.867957412591041</v>
      </c>
      <c r="H21" s="2">
        <f t="shared" si="3"/>
        <v>3.0392950680361288</v>
      </c>
      <c r="I21" s="2">
        <f t="shared" si="1"/>
        <v>6.6683104565989568</v>
      </c>
      <c r="J21" s="2">
        <f t="shared" si="4"/>
        <v>6.4704628870108731</v>
      </c>
      <c r="L21" s="2">
        <f t="shared" si="5"/>
        <v>1.3776701079421148</v>
      </c>
      <c r="M21" s="2">
        <f t="shared" si="6"/>
        <v>3.1641255998524902E-2</v>
      </c>
      <c r="N21" s="2">
        <f t="shared" si="17"/>
        <v>3.2658832026901017</v>
      </c>
      <c r="O21" s="2">
        <f t="shared" si="7"/>
        <v>0.73739453798216903</v>
      </c>
      <c r="P21" s="2">
        <f t="shared" si="8"/>
        <v>3.3866358252133142</v>
      </c>
      <c r="Q21" s="2">
        <f t="shared" si="9"/>
        <v>0.54459112326859427</v>
      </c>
      <c r="S21" s="2">
        <f t="shared" si="10"/>
        <v>5.4596736081683419</v>
      </c>
      <c r="T21" s="2">
        <f t="shared" si="11"/>
        <v>15.242181147857391</v>
      </c>
      <c r="U21" s="2">
        <f t="shared" si="18"/>
        <v>9.4103519822109511</v>
      </c>
      <c r="V21" s="2">
        <f t="shared" si="12"/>
        <v>27.939174017446998</v>
      </c>
      <c r="W21" s="2">
        <f t="shared" si="13"/>
        <v>10.825925556497355</v>
      </c>
      <c r="X21" s="2">
        <f t="shared" si="14"/>
        <v>44.90776421416458</v>
      </c>
    </row>
    <row r="22" spans="1:25">
      <c r="A22" s="2">
        <v>14</v>
      </c>
      <c r="B22" s="14">
        <v>5.9634</v>
      </c>
      <c r="C22" s="2">
        <f t="shared" si="15"/>
        <v>2.0553500000000002</v>
      </c>
      <c r="E22" s="12">
        <f t="shared" si="0"/>
        <v>4.3334110950691951</v>
      </c>
      <c r="F22" s="2">
        <f t="shared" si="2"/>
        <v>5.1895623528678589</v>
      </c>
      <c r="G22" s="2">
        <f t="shared" si="16"/>
        <v>10.300795841270366</v>
      </c>
      <c r="H22" s="2">
        <f t="shared" si="3"/>
        <v>18.813002683869467</v>
      </c>
      <c r="I22" s="2">
        <f t="shared" si="1"/>
        <v>11.954216387612542</v>
      </c>
      <c r="J22" s="2">
        <f t="shared" si="4"/>
        <v>35.889880990086986</v>
      </c>
      <c r="L22" s="2">
        <f t="shared" si="5"/>
        <v>1.983539412122715</v>
      </c>
      <c r="M22" s="2">
        <f t="shared" si="6"/>
        <v>5.1567605312813035E-3</v>
      </c>
      <c r="N22" s="2">
        <f t="shared" si="17"/>
        <v>5.0819012669151196</v>
      </c>
      <c r="O22" s="2">
        <f t="shared" si="7"/>
        <v>0.77704001643024934</v>
      </c>
      <c r="P22" s="2">
        <f t="shared" si="8"/>
        <v>5.4141788559388582</v>
      </c>
      <c r="Q22" s="2">
        <f t="shared" si="9"/>
        <v>0.30164386508382957</v>
      </c>
      <c r="S22" s="2">
        <f t="shared" si="10"/>
        <v>6.767658856266312</v>
      </c>
      <c r="T22" s="2">
        <f t="shared" si="11"/>
        <v>22.205854756845913</v>
      </c>
      <c r="U22" s="2">
        <f t="shared" si="18"/>
        <v>16.480873132767886</v>
      </c>
      <c r="V22" s="2">
        <f t="shared" si="12"/>
        <v>110.61724109849433</v>
      </c>
      <c r="W22" s="2">
        <f t="shared" si="13"/>
        <v>18.704497231669411</v>
      </c>
      <c r="X22" s="2">
        <f t="shared" si="14"/>
        <v>162.33555866685393</v>
      </c>
    </row>
    <row r="23" spans="1:25">
      <c r="A23" s="2">
        <v>17</v>
      </c>
      <c r="B23" s="14">
        <v>8.2353000000000005</v>
      </c>
      <c r="C23" s="2">
        <f t="shared" si="15"/>
        <v>14.614750000000001</v>
      </c>
      <c r="E23" s="12">
        <f t="shared" si="0"/>
        <v>5.5515271696199262</v>
      </c>
      <c r="F23" s="2">
        <f t="shared" si="2"/>
        <v>82.142008073122597</v>
      </c>
      <c r="G23" s="2">
        <f t="shared" si="16"/>
        <v>15.419011110038749</v>
      </c>
      <c r="H23" s="2">
        <f t="shared" si="3"/>
        <v>51.605705312494152</v>
      </c>
      <c r="I23" s="2">
        <f t="shared" si="1"/>
        <v>17.633509122473427</v>
      </c>
      <c r="J23" s="2">
        <f t="shared" si="4"/>
        <v>88.326334709742738</v>
      </c>
      <c r="L23" s="2">
        <f t="shared" si="5"/>
        <v>2.7250308309916886</v>
      </c>
      <c r="M23" s="2">
        <f t="shared" si="6"/>
        <v>141.36542191788371</v>
      </c>
      <c r="N23" s="2">
        <f t="shared" si="17"/>
        <v>7.1913850101846037</v>
      </c>
      <c r="O23" s="2">
        <f t="shared" si="7"/>
        <v>1.08975850596128</v>
      </c>
      <c r="P23" s="2">
        <f t="shared" si="8"/>
        <v>7.6832941877976051</v>
      </c>
      <c r="Q23" s="2">
        <f t="shared" si="9"/>
        <v>0.30471041670522625</v>
      </c>
      <c r="S23" s="2">
        <f t="shared" si="10"/>
        <v>8.1328722617384788</v>
      </c>
      <c r="T23" s="2">
        <f t="shared" si="11"/>
        <v>42.014739013770303</v>
      </c>
      <c r="U23" s="2">
        <f t="shared" si="18"/>
        <v>23.79410017778283</v>
      </c>
      <c r="V23" s="2">
        <f t="shared" si="12"/>
        <v>242.07626297217502</v>
      </c>
      <c r="W23" s="2">
        <f t="shared" si="13"/>
        <v>26.28206783054809</v>
      </c>
      <c r="X23" s="2">
        <f t="shared" si="14"/>
        <v>325.6858291297055</v>
      </c>
    </row>
    <row r="24" spans="1:25">
      <c r="A24" s="2">
        <v>21</v>
      </c>
      <c r="B24" s="14">
        <v>35.192900000000002</v>
      </c>
      <c r="C24" s="2">
        <f t="shared" si="15"/>
        <v>12.070249999999998</v>
      </c>
      <c r="E24" s="12">
        <f t="shared" si="0"/>
        <v>15.401863239261905</v>
      </c>
      <c r="F24" s="2">
        <f t="shared" si="2"/>
        <v>11.099646776025217</v>
      </c>
      <c r="G24" s="2">
        <f t="shared" si="16"/>
        <v>24.606955689502392</v>
      </c>
      <c r="H24" s="2">
        <f t="shared" si="3"/>
        <v>112.0622169449567</v>
      </c>
      <c r="I24" s="2">
        <f t="shared" si="1"/>
        <v>27.946832178228643</v>
      </c>
      <c r="J24" s="2">
        <f t="shared" si="4"/>
        <v>52.505498877710323</v>
      </c>
      <c r="L24" s="2">
        <f t="shared" si="5"/>
        <v>10.925903627172694</v>
      </c>
      <c r="M24" s="2">
        <f t="shared" si="6"/>
        <v>1.3095286210030066</v>
      </c>
      <c r="N24" s="2">
        <f t="shared" si="17"/>
        <v>11.149881429334984</v>
      </c>
      <c r="O24" s="2">
        <f t="shared" si="7"/>
        <v>578.06674198934297</v>
      </c>
      <c r="P24" s="2">
        <f t="shared" si="8"/>
        <v>12.206550220837201</v>
      </c>
      <c r="Q24" s="2">
        <f t="shared" si="9"/>
        <v>528.3722761700177</v>
      </c>
      <c r="S24" s="2">
        <f t="shared" si="10"/>
        <v>17.241799076710386</v>
      </c>
      <c r="T24" s="2">
        <f t="shared" si="11"/>
        <v>26.744919852824065</v>
      </c>
      <c r="U24" s="2">
        <f t="shared" si="18"/>
        <v>35.740239982771605</v>
      </c>
      <c r="V24" s="2">
        <f t="shared" si="12"/>
        <v>0.2995810567404194</v>
      </c>
      <c r="W24" s="2">
        <f t="shared" si="13"/>
        <v>38.661719722095391</v>
      </c>
      <c r="X24" s="2">
        <f t="shared" si="14"/>
        <v>12.032710264397936</v>
      </c>
    </row>
    <row r="25" spans="1:25">
      <c r="A25" s="2">
        <v>24</v>
      </c>
      <c r="B25" s="14">
        <v>32.375799999999998</v>
      </c>
      <c r="C25" s="2">
        <f t="shared" si="15"/>
        <v>0.88769999999999882</v>
      </c>
      <c r="E25" s="12">
        <f t="shared" si="0"/>
        <v>14.608777645650294</v>
      </c>
      <c r="F25" s="2">
        <f t="shared" si="2"/>
        <v>188.26797175796426</v>
      </c>
      <c r="G25" s="2">
        <f t="shared" si="16"/>
        <v>34.179494105930921</v>
      </c>
      <c r="H25" s="2">
        <f t="shared" si="3"/>
        <v>3.2533124277699512</v>
      </c>
      <c r="I25" s="2">
        <f t="shared" si="1"/>
        <v>37.976519019767522</v>
      </c>
      <c r="J25" s="2">
        <f t="shared" si="4"/>
        <v>31.368053538385698</v>
      </c>
      <c r="L25" s="2">
        <f t="shared" si="5"/>
        <v>10.120464096934851</v>
      </c>
      <c r="M25" s="2">
        <f t="shared" si="6"/>
        <v>85.243932869649242</v>
      </c>
      <c r="N25" s="2">
        <f t="shared" si="17"/>
        <v>15.705682862750873</v>
      </c>
      <c r="O25" s="2">
        <f t="shared" si="7"/>
        <v>277.89280536960695</v>
      </c>
      <c r="P25" s="2">
        <f t="shared" si="8"/>
        <v>17.202252571671277</v>
      </c>
      <c r="Q25" s="2">
        <f t="shared" si="9"/>
        <v>230.23654155974114</v>
      </c>
      <c r="S25" s="2">
        <f t="shared" si="10"/>
        <v>16.591219940669355</v>
      </c>
      <c r="T25" s="2">
        <f t="shared" si="11"/>
        <v>246.60053852700008</v>
      </c>
      <c r="U25" s="2">
        <f t="shared" si="18"/>
        <v>46.859349842767145</v>
      </c>
      <c r="V25" s="2">
        <f t="shared" si="12"/>
        <v>209.77321604792024</v>
      </c>
      <c r="W25" s="2">
        <f t="shared" si="13"/>
        <v>49.652751607951387</v>
      </c>
      <c r="X25" s="2">
        <f t="shared" si="14"/>
        <v>298.49305686349408</v>
      </c>
    </row>
    <row r="26" spans="1:25">
      <c r="A26" s="2">
        <v>28</v>
      </c>
      <c r="B26" s="14">
        <v>36.968299999999999</v>
      </c>
      <c r="C26" s="2">
        <f t="shared" si="15"/>
        <v>15.020200000000003</v>
      </c>
      <c r="E26" s="12">
        <f t="shared" si="0"/>
        <v>15.882621245099944</v>
      </c>
      <c r="F26" s="2">
        <f t="shared" si="2"/>
        <v>0.74377040399973349</v>
      </c>
      <c r="G26" s="2">
        <f t="shared" si="16"/>
        <v>50.053255468340843</v>
      </c>
      <c r="H26" s="2">
        <f t="shared" si="3"/>
        <v>171.21605960846296</v>
      </c>
      <c r="I26" s="2">
        <f t="shared" si="1"/>
        <v>54.612626267926629</v>
      </c>
      <c r="J26" s="2">
        <f t="shared" si="4"/>
        <v>311.32224944904567</v>
      </c>
      <c r="L26" s="2">
        <f t="shared" si="5"/>
        <v>11.42732794565606</v>
      </c>
      <c r="M26" s="2">
        <f t="shared" si="6"/>
        <v>12.908729598885662</v>
      </c>
      <c r="N26" s="2">
        <f t="shared" si="17"/>
        <v>24.159853671825111</v>
      </c>
      <c r="O26" s="2">
        <f t="shared" si="7"/>
        <v>164.05629734173678</v>
      </c>
      <c r="P26" s="2">
        <f t="shared" si="8"/>
        <v>26.956767667725011</v>
      </c>
      <c r="Q26" s="2">
        <f t="shared" si="9"/>
        <v>100.23077964018748</v>
      </c>
      <c r="S26" s="2">
        <f t="shared" si="10"/>
        <v>17.630941054656045</v>
      </c>
      <c r="T26" s="2">
        <f t="shared" si="11"/>
        <v>6.8159688544665444</v>
      </c>
      <c r="U26" s="2">
        <f t="shared" si="18"/>
        <v>63.866809583523576</v>
      </c>
      <c r="V26" s="2">
        <f t="shared" si="12"/>
        <v>723.52981781490973</v>
      </c>
      <c r="W26" s="2">
        <f t="shared" si="13"/>
        <v>66.539309671445153</v>
      </c>
      <c r="X26" s="2">
        <f t="shared" si="14"/>
        <v>874.44461298870283</v>
      </c>
    </row>
    <row r="27" spans="1:25">
      <c r="A27" s="2">
        <v>31</v>
      </c>
      <c r="B27" s="14">
        <v>62.416200000000003</v>
      </c>
      <c r="C27" s="2">
        <f t="shared" si="15"/>
        <v>49.183400000000006</v>
      </c>
      <c r="E27" s="12">
        <f t="shared" si="0"/>
        <v>21.493167904016939</v>
      </c>
      <c r="F27" s="2">
        <f t="shared" si="2"/>
        <v>766.74895352941076</v>
      </c>
      <c r="G27" s="2">
        <f t="shared" si="16"/>
        <v>65.122782652410905</v>
      </c>
      <c r="H27" s="2">
        <f t="shared" si="3"/>
        <v>7.3255896543316297</v>
      </c>
      <c r="I27" s="2">
        <f t="shared" si="1"/>
        <v>69.560489877693897</v>
      </c>
      <c r="J27" s="2">
        <f t="shared" si="4"/>
        <v>51.040877856519423</v>
      </c>
      <c r="L27" s="2">
        <f t="shared" si="5"/>
        <v>18.089301229718</v>
      </c>
      <c r="M27" s="2">
        <f t="shared" si="6"/>
        <v>966.84297833605297</v>
      </c>
      <c r="N27" s="2">
        <f t="shared" si="17"/>
        <v>33.694736410643905</v>
      </c>
      <c r="O27" s="2">
        <f t="shared" si="7"/>
        <v>824.92247071470808</v>
      </c>
      <c r="P27" s="2">
        <f t="shared" si="8"/>
        <v>37.425547079115177</v>
      </c>
      <c r="Q27" s="2">
        <f t="shared" si="9"/>
        <v>624.53273341212935</v>
      </c>
      <c r="S27" s="2">
        <f t="shared" si="10"/>
        <v>21.907788124103806</v>
      </c>
      <c r="T27" s="2">
        <f t="shared" si="11"/>
        <v>743.95900320452984</v>
      </c>
      <c r="U27" s="2">
        <f t="shared" si="18"/>
        <v>78.673668604720305</v>
      </c>
      <c r="V27" s="2">
        <f t="shared" si="12"/>
        <v>264.30528543346628</v>
      </c>
      <c r="W27" s="2">
        <f t="shared" si="13"/>
        <v>80.825941601025036</v>
      </c>
      <c r="X27" s="2">
        <f t="shared" si="14"/>
        <v>338.91858581651172</v>
      </c>
    </row>
    <row r="28" spans="1:25">
      <c r="A28" s="2">
        <v>35</v>
      </c>
      <c r="B28" s="14">
        <v>135.33510000000001</v>
      </c>
      <c r="C28" s="2">
        <f t="shared" si="15"/>
        <v>37.313000000000002</v>
      </c>
      <c r="E28" s="12">
        <f t="shared" si="0"/>
        <v>29.549944480785207</v>
      </c>
      <c r="F28" s="2">
        <f t="shared" si="2"/>
        <v>60.265030994411291</v>
      </c>
      <c r="G28" s="2">
        <f t="shared" si="16"/>
        <v>88.434271679269457</v>
      </c>
      <c r="H28" s="2">
        <f t="shared" si="3"/>
        <v>2199.6876971706411</v>
      </c>
      <c r="I28" s="2">
        <f t="shared" si="1"/>
        <v>92.647948294433078</v>
      </c>
      <c r="J28" s="2">
        <f t="shared" si="4"/>
        <v>1822.1929207340859</v>
      </c>
      <c r="L28" s="2">
        <f t="shared" si="5"/>
        <v>31.740363444541536</v>
      </c>
      <c r="M28" s="2">
        <f t="shared" si="6"/>
        <v>31.054278179231996</v>
      </c>
      <c r="N28" s="2">
        <f t="shared" si="17"/>
        <v>50.96633978026955</v>
      </c>
      <c r="O28" s="2">
        <f t="shared" si="7"/>
        <v>7118.0877010143731</v>
      </c>
      <c r="P28" s="2">
        <f t="shared" si="8"/>
        <v>56.996411177692565</v>
      </c>
      <c r="Q28" s="2">
        <f t="shared" si="9"/>
        <v>6136.9501663983174</v>
      </c>
      <c r="S28" s="2">
        <f t="shared" si="10"/>
        <v>27.187249269122788</v>
      </c>
      <c r="T28" s="2">
        <f t="shared" si="11"/>
        <v>102.53082786386045</v>
      </c>
      <c r="U28" s="2">
        <f t="shared" si="18"/>
        <v>100.37820807686975</v>
      </c>
      <c r="V28" s="2">
        <f t="shared" si="12"/>
        <v>1221.9842929254094</v>
      </c>
      <c r="W28" s="2">
        <f t="shared" si="13"/>
        <v>101.93496312633461</v>
      </c>
      <c r="X28" s="2">
        <f t="shared" si="14"/>
        <v>1115.5691431795833</v>
      </c>
    </row>
    <row r="29" spans="1:25">
      <c r="A29" s="2">
        <v>38</v>
      </c>
      <c r="B29" s="14">
        <v>137.04220000000001</v>
      </c>
      <c r="C29" s="2">
        <f t="shared" si="15"/>
        <v>-23.786300000000004</v>
      </c>
      <c r="E29" s="12">
        <f t="shared" si="0"/>
        <v>29.642999676577201</v>
      </c>
      <c r="F29" s="2">
        <f t="shared" si="2"/>
        <v>2854.6900639294927</v>
      </c>
      <c r="G29" s="2">
        <f t="shared" si="16"/>
        <v>108.82476689992755</v>
      </c>
      <c r="H29" s="2">
        <f t="shared" si="3"/>
        <v>796.22353075706462</v>
      </c>
      <c r="I29" s="2">
        <f t="shared" si="1"/>
        <v>112.13124489643197</v>
      </c>
      <c r="J29" s="2">
        <f t="shared" si="4"/>
        <v>620.55568417198276</v>
      </c>
      <c r="L29" s="2">
        <f t="shared" si="5"/>
        <v>31.963359832605736</v>
      </c>
      <c r="M29" s="2">
        <f t="shared" si="6"/>
        <v>3108.0245714512544</v>
      </c>
      <c r="N29" s="2">
        <f t="shared" si="17"/>
        <v>69.616907683230195</v>
      </c>
      <c r="O29" s="2">
        <f t="shared" si="7"/>
        <v>4546.1700440018585</v>
      </c>
      <c r="P29" s="2">
        <f t="shared" si="8"/>
        <v>76.810245237793197</v>
      </c>
      <c r="Q29" s="2">
        <f t="shared" si="9"/>
        <v>3627.8883744765276</v>
      </c>
      <c r="S29" s="2">
        <f t="shared" si="10"/>
        <v>27.238746664716018</v>
      </c>
      <c r="T29" s="2">
        <f t="shared" si="11"/>
        <v>2603.5553871364477</v>
      </c>
      <c r="U29" s="2">
        <f t="shared" si="18"/>
        <v>118.43562754665304</v>
      </c>
      <c r="V29" s="2">
        <f t="shared" si="12"/>
        <v>346.20453846165032</v>
      </c>
      <c r="W29" s="2">
        <f t="shared" si="13"/>
        <v>119.2290002227849</v>
      </c>
      <c r="X29" s="2">
        <f t="shared" si="14"/>
        <v>317.31008630297623</v>
      </c>
    </row>
    <row r="30" spans="1:25">
      <c r="A30" s="2">
        <v>42</v>
      </c>
      <c r="B30" s="14">
        <v>87.762500000000003</v>
      </c>
      <c r="C30" s="2">
        <f t="shared" si="15"/>
        <v>-19.164350000000006</v>
      </c>
      <c r="E30" s="12">
        <f t="shared" si="0"/>
        <v>25.351435864763239</v>
      </c>
      <c r="F30" s="2">
        <f t="shared" si="2"/>
        <v>1981.6551911574552</v>
      </c>
      <c r="G30" s="2">
        <f t="shared" si="16"/>
        <v>138.55191511438338</v>
      </c>
      <c r="H30" s="2">
        <f t="shared" si="3"/>
        <v>2579.5646876611545</v>
      </c>
      <c r="I30" s="2">
        <f t="shared" si="1"/>
        <v>140.58055491589741</v>
      </c>
      <c r="J30" s="2">
        <f t="shared" si="4"/>
        <v>2789.7469250987542</v>
      </c>
      <c r="L30" s="2">
        <f t="shared" si="5"/>
        <v>23.748559734712085</v>
      </c>
      <c r="M30" s="2">
        <f t="shared" si="6"/>
        <v>1841.5178218995475</v>
      </c>
      <c r="N30" s="2">
        <f t="shared" si="17"/>
        <v>101.72957158198471</v>
      </c>
      <c r="O30" s="2">
        <f t="shared" si="7"/>
        <v>195.07908857628493</v>
      </c>
      <c r="P30" s="2">
        <f t="shared" si="8"/>
        <v>110.89579990700548</v>
      </c>
      <c r="Q30" s="2">
        <f t="shared" si="9"/>
        <v>535.14956458745974</v>
      </c>
      <c r="S30" s="2">
        <f t="shared" si="10"/>
        <v>24.582647318827203</v>
      </c>
      <c r="T30" s="2">
        <f t="shared" si="11"/>
        <v>1913.7997744134752</v>
      </c>
      <c r="U30" s="2">
        <f t="shared" si="18"/>
        <v>144.13798085068817</v>
      </c>
      <c r="V30" s="2">
        <f t="shared" si="12"/>
        <v>3178.1948411463077</v>
      </c>
      <c r="W30" s="2">
        <f t="shared" si="13"/>
        <v>144.10192958466027</v>
      </c>
      <c r="X30" s="2">
        <f t="shared" si="14"/>
        <v>3174.1313259248923</v>
      </c>
    </row>
    <row r="31" spans="1:25">
      <c r="A31" s="2">
        <v>45</v>
      </c>
      <c r="B31" s="14">
        <v>98.713499999999996</v>
      </c>
      <c r="C31" s="2">
        <f t="shared" si="15"/>
        <v>22.019299999999994</v>
      </c>
      <c r="E31" s="12">
        <f t="shared" si="0"/>
        <v>26.624937632889495</v>
      </c>
      <c r="F31" s="2">
        <f t="shared" si="2"/>
        <v>21.211898005488003</v>
      </c>
      <c r="G31" s="2">
        <f t="shared" si="16"/>
        <v>162.79310390894449</v>
      </c>
      <c r="H31" s="2">
        <f t="shared" si="3"/>
        <v>4106.1956371272145</v>
      </c>
      <c r="I31" s="2">
        <f t="shared" si="1"/>
        <v>163.42518373816662</v>
      </c>
      <c r="J31" s="2">
        <f t="shared" si="4"/>
        <v>4187.602012228499</v>
      </c>
      <c r="L31" s="2">
        <f t="shared" si="5"/>
        <v>25.892300750088001</v>
      </c>
      <c r="M31" s="2">
        <f t="shared" si="6"/>
        <v>15.000134810182265</v>
      </c>
      <c r="N31" s="2">
        <f t="shared" si="17"/>
        <v>133.42378633650969</v>
      </c>
      <c r="O31" s="2">
        <f t="shared" si="7"/>
        <v>1204.8039775624918</v>
      </c>
      <c r="P31" s="2">
        <f t="shared" si="8"/>
        <v>141.97507190004427</v>
      </c>
      <c r="Q31" s="2">
        <f t="shared" si="9"/>
        <v>1871.5636032627003</v>
      </c>
      <c r="S31" s="2">
        <f t="shared" si="10"/>
        <v>25.414277422966865</v>
      </c>
      <c r="T31" s="2">
        <f t="shared" si="11"/>
        <v>11.525871702454777</v>
      </c>
      <c r="U31" s="2">
        <f t="shared" si="18"/>
        <v>164.83770451664333</v>
      </c>
      <c r="V31" s="2">
        <f t="shared" si="12"/>
        <v>4372.4104229588747</v>
      </c>
      <c r="W31" s="2">
        <f t="shared" si="13"/>
        <v>164.01835008958079</v>
      </c>
      <c r="X31" s="2">
        <f t="shared" si="14"/>
        <v>4264.7234452226212</v>
      </c>
    </row>
    <row r="32" spans="1:25">
      <c r="A32" s="2">
        <v>49</v>
      </c>
      <c r="B32" s="14">
        <v>131.80109999999999</v>
      </c>
      <c r="C32" s="2">
        <f t="shared" si="15"/>
        <v>24.34695</v>
      </c>
      <c r="E32" s="12">
        <f t="shared" si="0"/>
        <v>29.346111251445439</v>
      </c>
      <c r="F32" s="2">
        <f t="shared" si="2"/>
        <v>24.991613217953532</v>
      </c>
      <c r="G32" s="2">
        <f t="shared" si="16"/>
        <v>196.43495267193484</v>
      </c>
      <c r="H32" s="2">
        <f t="shared" si="3"/>
        <v>4177.534911217379</v>
      </c>
      <c r="I32" s="2">
        <f t="shared" si="1"/>
        <v>195.33911853824719</v>
      </c>
      <c r="J32" s="2">
        <f t="shared" si="4"/>
        <v>4037.079799766645</v>
      </c>
      <c r="L32" s="2">
        <f t="shared" si="5"/>
        <v>31.264678266479155</v>
      </c>
      <c r="M32" s="2">
        <f t="shared" si="6"/>
        <v>47.854964368844705</v>
      </c>
      <c r="N32" s="2">
        <f t="shared" si="17"/>
        <v>182.8080074306732</v>
      </c>
      <c r="O32" s="2">
        <f t="shared" si="7"/>
        <v>2601.704605641266</v>
      </c>
      <c r="P32" s="2">
        <f t="shared" si="8"/>
        <v>188.74482101756814</v>
      </c>
      <c r="Q32" s="2">
        <f t="shared" si="9"/>
        <v>3242.5873633266328</v>
      </c>
      <c r="S32" s="2">
        <f t="shared" si="10"/>
        <v>27.07283700844944</v>
      </c>
      <c r="T32" s="2">
        <f t="shared" si="11"/>
        <v>7.4304599828334394</v>
      </c>
      <c r="U32" s="2">
        <f t="shared" si="18"/>
        <v>193.67951956577798</v>
      </c>
      <c r="V32" s="2">
        <f t="shared" si="12"/>
        <v>3828.9388079584564</v>
      </c>
      <c r="W32" s="2">
        <f t="shared" si="13"/>
        <v>192.1049467899222</v>
      </c>
      <c r="X32" s="2">
        <f t="shared" si="14"/>
        <v>3636.5539376624106</v>
      </c>
    </row>
    <row r="33" spans="1:24">
      <c r="A33" s="2">
        <v>52</v>
      </c>
      <c r="B33" s="14">
        <v>147.4074</v>
      </c>
      <c r="C33" s="2">
        <f t="shared" si="15"/>
        <v>67.687349999999995</v>
      </c>
      <c r="E33" s="12">
        <f t="shared" si="0"/>
        <v>30.135189211897668</v>
      </c>
      <c r="F33" s="2">
        <f t="shared" si="2"/>
        <v>1410.16477985549</v>
      </c>
      <c r="G33" s="2">
        <f t="shared" si="16"/>
        <v>222.31001054583854</v>
      </c>
      <c r="H33" s="2">
        <f t="shared" si="3"/>
        <v>5610.4010665815631</v>
      </c>
      <c r="I33" s="2">
        <f t="shared" si="1"/>
        <v>219.97799582720103</v>
      </c>
      <c r="J33" s="2">
        <f t="shared" si="4"/>
        <v>5266.4913787149681</v>
      </c>
      <c r="L33" s="2">
        <f t="shared" si="5"/>
        <v>33.222480626589373</v>
      </c>
      <c r="M33" s="2">
        <f t="shared" si="6"/>
        <v>1187.8272209262575</v>
      </c>
      <c r="N33" s="2">
        <f t="shared" si="17"/>
        <v>223.8831390911148</v>
      </c>
      <c r="O33" s="2">
        <f t="shared" si="7"/>
        <v>5848.538669532265</v>
      </c>
      <c r="P33" s="2">
        <f t="shared" si="8"/>
        <v>225.36766573204835</v>
      </c>
      <c r="Q33" s="2">
        <f t="shared" si="9"/>
        <v>6077.8030330115935</v>
      </c>
      <c r="S33" s="2">
        <f t="shared" si="10"/>
        <v>27.501284279293372</v>
      </c>
      <c r="T33" s="2">
        <f t="shared" si="11"/>
        <v>1614.9198781089519</v>
      </c>
      <c r="U33" s="2">
        <f t="shared" si="18"/>
        <v>216.35242753131914</v>
      </c>
      <c r="V33" s="2">
        <f t="shared" si="12"/>
        <v>4753.4168212943541</v>
      </c>
      <c r="W33" s="2">
        <f t="shared" si="13"/>
        <v>214.21356555405634</v>
      </c>
      <c r="X33" s="2">
        <f t="shared" si="14"/>
        <v>4463.0637560359855</v>
      </c>
    </row>
    <row r="34" spans="1:24">
      <c r="A34" s="2">
        <v>56</v>
      </c>
      <c r="B34" s="14">
        <v>267.17579999999998</v>
      </c>
      <c r="C34" s="2">
        <f t="shared" si="15"/>
        <v>136.8732</v>
      </c>
      <c r="E34" s="12">
        <f t="shared" si="0"/>
        <v>28.750410305536697</v>
      </c>
      <c r="F34" s="2">
        <f t="shared" si="2"/>
        <v>11690.537651313141</v>
      </c>
      <c r="G34" s="2">
        <f t="shared" si="16"/>
        <v>256.81154202324331</v>
      </c>
      <c r="H34" s="2">
        <f t="shared" si="3"/>
        <v>107.41784340876438</v>
      </c>
      <c r="I34" s="2">
        <f t="shared" si="1"/>
        <v>253.21917328453389</v>
      </c>
      <c r="J34" s="2">
        <f t="shared" si="4"/>
        <v>194.78742927486167</v>
      </c>
      <c r="L34" s="2">
        <f t="shared" si="5"/>
        <v>35.954504631750673</v>
      </c>
      <c r="M34" s="2">
        <f t="shared" si="6"/>
        <v>10184.583074829508</v>
      </c>
      <c r="N34" s="2">
        <f t="shared" si="17"/>
        <v>277.81928845167755</v>
      </c>
      <c r="O34" s="2">
        <f t="shared" si="7"/>
        <v>113.28384642099378</v>
      </c>
      <c r="P34" s="2">
        <f t="shared" si="8"/>
        <v>272.03799359327479</v>
      </c>
      <c r="Q34" s="2">
        <f t="shared" si="9"/>
        <v>23.64092653848261</v>
      </c>
      <c r="S34" s="2">
        <f t="shared" si="10"/>
        <v>26.029896330167702</v>
      </c>
      <c r="T34" s="2">
        <f t="shared" si="11"/>
        <v>12286.237968442658</v>
      </c>
      <c r="U34" s="2">
        <f t="shared" si="18"/>
        <v>247.44110151869734</v>
      </c>
      <c r="V34" s="2">
        <f t="shared" si="12"/>
        <v>389.45832414792886</v>
      </c>
      <c r="W34" s="2">
        <f t="shared" si="13"/>
        <v>244.92920278092623</v>
      </c>
      <c r="X34" s="2">
        <f t="shared" si="14"/>
        <v>494.91108782769987</v>
      </c>
    </row>
    <row r="35" spans="1:24">
      <c r="A35" s="2">
        <v>59</v>
      </c>
      <c r="B35" s="14">
        <v>421.15379999999999</v>
      </c>
      <c r="C35" s="2">
        <f t="shared" si="15"/>
        <v>70.174599999999998</v>
      </c>
      <c r="E35" s="12">
        <f t="shared" si="0"/>
        <v>14.11442629925978</v>
      </c>
      <c r="F35" s="2">
        <f t="shared" si="2"/>
        <v>3142.7430753571657</v>
      </c>
      <c r="G35" s="2">
        <f t="shared" si="16"/>
        <v>282.11453365708491</v>
      </c>
      <c r="H35" s="2">
        <f t="shared" si="3"/>
        <v>19331.917585176081</v>
      </c>
      <c r="I35" s="2">
        <f t="shared" si="1"/>
        <v>278.09723125196939</v>
      </c>
      <c r="J35" s="2">
        <f t="shared" si="4"/>
        <v>20465.181861960005</v>
      </c>
      <c r="L35" s="2">
        <f t="shared" si="5"/>
        <v>7.5088286620172484</v>
      </c>
      <c r="M35" s="2">
        <f t="shared" si="6"/>
        <v>3926.9988973843401</v>
      </c>
      <c r="N35" s="2">
        <f t="shared" si="17"/>
        <v>311.96311473330394</v>
      </c>
      <c r="O35" s="2">
        <f t="shared" si="7"/>
        <v>11922.605749010674</v>
      </c>
      <c r="P35" s="2">
        <f t="shared" si="8"/>
        <v>302.98970312128245</v>
      </c>
      <c r="Q35" s="2">
        <f t="shared" si="9"/>
        <v>13962.753791162946</v>
      </c>
      <c r="S35" s="2">
        <f t="shared" si="10"/>
        <v>16.93067888895348</v>
      </c>
      <c r="T35" s="2">
        <f t="shared" si="11"/>
        <v>2834.9151352793451</v>
      </c>
      <c r="U35" s="2">
        <f t="shared" si="18"/>
        <v>271.43068780167783</v>
      </c>
      <c r="V35" s="2">
        <f t="shared" si="12"/>
        <v>22417.010326351363</v>
      </c>
      <c r="W35" s="2">
        <f t="shared" si="13"/>
        <v>268.79011940952461</v>
      </c>
      <c r="X35" s="2">
        <f t="shared" si="14"/>
        <v>23214.691163076404</v>
      </c>
    </row>
    <row r="36" spans="1:24">
      <c r="A36" s="2">
        <v>62</v>
      </c>
      <c r="B36" s="14">
        <v>407.52499999999998</v>
      </c>
      <c r="C36" s="2">
        <f t="shared" si="15"/>
        <v>-58.881949999999989</v>
      </c>
      <c r="E36" s="12">
        <f t="shared" si="0"/>
        <v>15.840326803977293</v>
      </c>
      <c r="F36" s="2">
        <f t="shared" si="2"/>
        <v>5583.4186507702007</v>
      </c>
      <c r="G36" s="2">
        <f t="shared" si="16"/>
        <v>306.62698183097427</v>
      </c>
      <c r="H36" s="2">
        <f t="shared" si="3"/>
        <v>10180.410070437041</v>
      </c>
      <c r="I36" s="2">
        <f t="shared" si="1"/>
        <v>302.6664246340589</v>
      </c>
      <c r="J36" s="2">
        <f t="shared" si="4"/>
        <v>10995.320827774745</v>
      </c>
      <c r="L36" s="2">
        <f t="shared" si="5"/>
        <v>11.476836666092472</v>
      </c>
      <c r="M36" s="2">
        <f t="shared" si="6"/>
        <v>4950.3588611247096</v>
      </c>
      <c r="N36" s="2">
        <f t="shared" si="17"/>
        <v>338.89156107678377</v>
      </c>
      <c r="O36" s="2">
        <f t="shared" si="7"/>
        <v>4710.5489384268494</v>
      </c>
      <c r="P36" s="2">
        <f t="shared" si="8"/>
        <v>329.23962009150205</v>
      </c>
      <c r="Q36" s="2">
        <f t="shared" si="9"/>
        <v>6128.6007074178515</v>
      </c>
      <c r="S36" s="2">
        <f t="shared" si="10"/>
        <v>17.952472831454187</v>
      </c>
      <c r="T36" s="2">
        <f t="shared" si="11"/>
        <v>5903.5285318426868</v>
      </c>
      <c r="U36" s="2">
        <f t="shared" si="18"/>
        <v>295.79711503903155</v>
      </c>
      <c r="V36" s="2">
        <f t="shared" si="12"/>
        <v>12483.120277851394</v>
      </c>
      <c r="W36" s="2">
        <f t="shared" si="13"/>
        <v>293.27017223172652</v>
      </c>
      <c r="X36" s="2">
        <f t="shared" si="14"/>
        <v>13054.165668357831</v>
      </c>
    </row>
    <row r="37" spans="1:24">
      <c r="A37" s="2">
        <v>65</v>
      </c>
      <c r="B37" s="14">
        <v>303.38990000000001</v>
      </c>
      <c r="C37" s="2">
        <f t="shared" si="15"/>
        <v>-6.8974499999999921</v>
      </c>
      <c r="E37" s="12">
        <f t="shared" si="0"/>
        <v>26.368552167469169</v>
      </c>
      <c r="F37" s="2">
        <f t="shared" si="2"/>
        <v>1106.6269002060628</v>
      </c>
      <c r="G37" s="2">
        <f t="shared" si="16"/>
        <v>330.10492830267157</v>
      </c>
      <c r="H37" s="2">
        <f t="shared" si="3"/>
        <v>713.69273721254228</v>
      </c>
      <c r="I37" s="2">
        <f t="shared" si="1"/>
        <v>326.72268858593202</v>
      </c>
      <c r="J37" s="2">
        <f t="shared" si="4"/>
        <v>544.41902319579901</v>
      </c>
      <c r="L37" s="2">
        <f t="shared" si="5"/>
        <v>32.497790604763331</v>
      </c>
      <c r="M37" s="2">
        <f t="shared" si="6"/>
        <v>1551.9849823071929</v>
      </c>
      <c r="N37" s="2">
        <f t="shared" si="17"/>
        <v>358.36747732580471</v>
      </c>
      <c r="O37" s="2">
        <f t="shared" si="7"/>
        <v>3022.5340086148353</v>
      </c>
      <c r="P37" s="2">
        <f t="shared" si="8"/>
        <v>350.5197002901283</v>
      </c>
      <c r="Q37" s="2">
        <f t="shared" si="9"/>
        <v>2221.2180753873763</v>
      </c>
      <c r="S37" s="2">
        <f t="shared" si="10"/>
        <v>24.440878248642676</v>
      </c>
      <c r="T37" s="2">
        <f t="shared" si="11"/>
        <v>982.09081741967498</v>
      </c>
      <c r="U37" s="2">
        <f t="shared" si="18"/>
        <v>320.4355851941159</v>
      </c>
      <c r="V37" s="2">
        <f t="shared" si="12"/>
        <v>290.55538373690166</v>
      </c>
      <c r="W37" s="2">
        <f t="shared" si="13"/>
        <v>318.29294708573724</v>
      </c>
      <c r="X37" s="2">
        <f t="shared" si="14"/>
        <v>222.10081243970089</v>
      </c>
    </row>
    <row r="38" spans="1:24">
      <c r="A38" s="2">
        <v>69</v>
      </c>
      <c r="B38" s="14">
        <v>393.73009999999999</v>
      </c>
      <c r="C38" s="2">
        <f t="shared" si="15"/>
        <v>17.068899999999985</v>
      </c>
      <c r="E38" s="12">
        <f t="shared" si="0"/>
        <v>17.511666939229542</v>
      </c>
      <c r="F38" s="2">
        <f t="shared" si="2"/>
        <v>0.19604256247471022</v>
      </c>
      <c r="G38" s="2">
        <f t="shared" si="16"/>
        <v>359.78366086860393</v>
      </c>
      <c r="H38" s="2">
        <f t="shared" si="3"/>
        <v>1152.3607297015778</v>
      </c>
      <c r="I38" s="2">
        <f t="shared" si="1"/>
        <v>357.70770374025443</v>
      </c>
      <c r="J38" s="2">
        <f t="shared" si="4"/>
        <v>1297.613032294131</v>
      </c>
      <c r="L38" s="2">
        <f t="shared" si="5"/>
        <v>15.206378945255423</v>
      </c>
      <c r="M38" s="2">
        <f t="shared" si="6"/>
        <v>3.4689846793667951</v>
      </c>
      <c r="N38" s="2">
        <f t="shared" si="17"/>
        <v>375.85766794817425</v>
      </c>
      <c r="O38" s="2">
        <f t="shared" si="7"/>
        <v>319.42382744712802</v>
      </c>
      <c r="P38" s="2">
        <f t="shared" si="8"/>
        <v>371.76505520168979</v>
      </c>
      <c r="Q38" s="2">
        <f t="shared" si="9"/>
        <v>482.46319299177406</v>
      </c>
      <c r="S38" s="2">
        <f t="shared" si="10"/>
        <v>18.950272046297883</v>
      </c>
      <c r="T38" s="2">
        <f t="shared" si="11"/>
        <v>3.5395607765911392</v>
      </c>
      <c r="U38" s="2">
        <f t="shared" si="18"/>
        <v>353.51876970705894</v>
      </c>
      <c r="V38" s="2">
        <f t="shared" si="12"/>
        <v>1616.951083927999</v>
      </c>
      <c r="W38" s="2">
        <f t="shared" si="13"/>
        <v>352.37338147412174</v>
      </c>
      <c r="X38" s="2">
        <f t="shared" si="14"/>
        <v>1710.3781672287212</v>
      </c>
    </row>
    <row r="39" spans="1:24">
      <c r="A39" s="2">
        <v>72</v>
      </c>
      <c r="B39" s="14">
        <v>337.52769999999998</v>
      </c>
      <c r="C39" s="2">
        <f t="shared" si="15"/>
        <v>-8.6199000000000012</v>
      </c>
      <c r="E39" s="12">
        <f t="shared" si="0"/>
        <v>23.475896592795358</v>
      </c>
      <c r="F39" s="2">
        <f t="shared" si="2"/>
        <v>1030.1401589260943</v>
      </c>
      <c r="G39" s="2">
        <f t="shared" si="16"/>
        <v>380.20744308098847</v>
      </c>
      <c r="H39" s="2">
        <f t="shared" si="3"/>
        <v>1821.5604694591846</v>
      </c>
      <c r="I39" s="2">
        <f t="shared" si="1"/>
        <v>379.95494762377382</v>
      </c>
      <c r="J39" s="2">
        <f t="shared" si="4"/>
        <v>1800.0713409290227</v>
      </c>
      <c r="L39" s="2">
        <f t="shared" si="5"/>
        <v>27.418370328795472</v>
      </c>
      <c r="M39" s="2">
        <f t="shared" si="6"/>
        <v>1298.7569282913405</v>
      </c>
      <c r="N39" s="2">
        <f t="shared" si="17"/>
        <v>382.57263756789746</v>
      </c>
      <c r="O39" s="2">
        <f t="shared" si="7"/>
        <v>2029.0464004957814</v>
      </c>
      <c r="P39" s="2">
        <f t="shared" si="8"/>
        <v>383.22310676386542</v>
      </c>
      <c r="Q39" s="2">
        <f t="shared" si="9"/>
        <v>2088.0701993151188</v>
      </c>
      <c r="S39" s="2">
        <f t="shared" si="10"/>
        <v>22.597936172701992</v>
      </c>
      <c r="T39" s="2">
        <f t="shared" si="11"/>
        <v>974.55329530566098</v>
      </c>
      <c r="U39" s="2">
        <f t="shared" si="18"/>
        <v>378.42244607308476</v>
      </c>
      <c r="V39" s="2">
        <f t="shared" si="12"/>
        <v>1672.3802563820827</v>
      </c>
      <c r="W39" s="2">
        <f t="shared" si="13"/>
        <v>378.37951011152757</v>
      </c>
      <c r="X39" s="2">
        <f t="shared" si="14"/>
        <v>1668.8703893883073</v>
      </c>
    </row>
    <row r="40" spans="1:24">
      <c r="A40" s="2">
        <v>76</v>
      </c>
      <c r="B40" s="14">
        <v>376.49029999999999</v>
      </c>
      <c r="C40" s="2">
        <f t="shared" si="15"/>
        <v>29.162750000000017</v>
      </c>
      <c r="E40" s="12">
        <f t="shared" si="0"/>
        <v>19.489404197677018</v>
      </c>
      <c r="F40" s="2">
        <f t="shared" si="2"/>
        <v>93.573619011319977</v>
      </c>
      <c r="G40" s="2">
        <f t="shared" si="16"/>
        <v>405.51812288453914</v>
      </c>
      <c r="H40" s="2">
        <f t="shared" si="3"/>
        <v>842.61450141617468</v>
      </c>
      <c r="I40" s="2">
        <f t="shared" si="1"/>
        <v>408.1079678711194</v>
      </c>
      <c r="J40" s="2">
        <f t="shared" si="4"/>
        <v>999.67692160841648</v>
      </c>
      <c r="L40" s="2">
        <f t="shared" si="5"/>
        <v>19.461621283505554</v>
      </c>
      <c r="M40" s="2">
        <f t="shared" si="6"/>
        <v>94.111898373993498</v>
      </c>
      <c r="N40" s="2">
        <f t="shared" si="17"/>
        <v>388.01619923443542</v>
      </c>
      <c r="O40" s="2">
        <f t="shared" si="7"/>
        <v>132.84635316235918</v>
      </c>
      <c r="P40" s="2">
        <f t="shared" si="8"/>
        <v>393.95872825910988</v>
      </c>
      <c r="Q40" s="2">
        <f t="shared" si="9"/>
        <v>305.14598584366883</v>
      </c>
      <c r="S40" s="2">
        <f t="shared" si="10"/>
        <v>20.143068135857348</v>
      </c>
      <c r="T40" s="2">
        <f t="shared" si="11"/>
        <v>81.354660930344167</v>
      </c>
      <c r="U40" s="2">
        <f t="shared" si="18"/>
        <v>411.59040217703659</v>
      </c>
      <c r="V40" s="2">
        <f t="shared" si="12"/>
        <v>1232.0171728384098</v>
      </c>
      <c r="W40" s="2">
        <f t="shared" si="13"/>
        <v>413.52086128393535</v>
      </c>
      <c r="X40" s="2">
        <f t="shared" si="14"/>
        <v>1371.2624690032922</v>
      </c>
    </row>
    <row r="41" spans="1:24">
      <c r="A41" s="2">
        <v>78</v>
      </c>
      <c r="B41" s="14">
        <v>395.85320000000002</v>
      </c>
      <c r="C41" s="2">
        <f>B39/2-2*B40+3*B41/2</f>
        <v>9.5630499999999756</v>
      </c>
      <c r="E41" s="12">
        <f t="shared" si="0"/>
        <v>17.259495524988218</v>
      </c>
      <c r="F41" s="2">
        <f t="shared" si="2"/>
        <v>59.235273719111532</v>
      </c>
      <c r="G41" s="2">
        <f t="shared" si="16"/>
        <v>416.85788184114898</v>
      </c>
      <c r="H41" s="2">
        <f t="shared" si="3"/>
        <v>441.19665924789308</v>
      </c>
      <c r="I41" s="2">
        <f t="shared" si="1"/>
        <v>421.49149187942737</v>
      </c>
      <c r="J41" s="2">
        <f t="shared" si="4"/>
        <v>657.32201049471075</v>
      </c>
      <c r="L41" s="2">
        <f t="shared" si="5"/>
        <v>14.65117288557925</v>
      </c>
      <c r="M41" s="2">
        <f t="shared" si="6"/>
        <v>25.888994498755558</v>
      </c>
      <c r="N41" s="2">
        <f t="shared" si="17"/>
        <v>389.26810742473776</v>
      </c>
      <c r="O41" s="2">
        <f t="shared" si="7"/>
        <v>43.363444224774035</v>
      </c>
      <c r="P41" s="2">
        <f t="shared" si="8"/>
        <v>397.83636169154272</v>
      </c>
      <c r="Q41" s="2">
        <f t="shared" si="9"/>
        <v>3.9329302948025222</v>
      </c>
      <c r="S41" s="2">
        <f t="shared" si="10"/>
        <v>18.799160517371149</v>
      </c>
      <c r="T41" s="2">
        <f t="shared" si="11"/>
        <v>85.305737489094412</v>
      </c>
      <c r="U41" s="2">
        <f t="shared" si="18"/>
        <v>428.07304611515195</v>
      </c>
      <c r="V41" s="2">
        <f t="shared" si="12"/>
        <v>1038.1184836840714</v>
      </c>
      <c r="W41" s="2">
        <f t="shared" si="13"/>
        <v>431.24891815768808</v>
      </c>
      <c r="X41" s="2">
        <f t="shared" si="14"/>
        <v>1252.8568638984887</v>
      </c>
    </row>
    <row r="75" spans="1:8">
      <c r="A75" s="2">
        <v>0</v>
      </c>
      <c r="B75" s="14">
        <v>1.0409999999999999</v>
      </c>
      <c r="C75" s="2">
        <v>21</v>
      </c>
      <c r="D75" s="14">
        <v>35.192900000000002</v>
      </c>
      <c r="E75" s="2">
        <v>42</v>
      </c>
      <c r="F75" s="14">
        <v>87.762500000000003</v>
      </c>
      <c r="G75" s="2">
        <v>62</v>
      </c>
      <c r="H75" s="14">
        <v>407.52499999999998</v>
      </c>
    </row>
    <row r="76" spans="1:8">
      <c r="A76" s="2">
        <v>3</v>
      </c>
      <c r="B76" s="14">
        <v>4.3155999999999999</v>
      </c>
      <c r="C76" s="2">
        <v>24</v>
      </c>
      <c r="D76" s="14">
        <v>32.375799999999998</v>
      </c>
      <c r="E76" s="2">
        <v>45</v>
      </c>
      <c r="F76" s="14">
        <v>98.713499999999996</v>
      </c>
      <c r="G76" s="2">
        <v>65</v>
      </c>
      <c r="H76" s="14">
        <v>303.38990000000001</v>
      </c>
    </row>
    <row r="77" spans="1:8">
      <c r="A77" s="2">
        <v>7</v>
      </c>
      <c r="B77" s="14">
        <v>2.8523000000000001</v>
      </c>
      <c r="C77" s="2">
        <v>28</v>
      </c>
      <c r="D77" s="14">
        <v>36.968299999999999</v>
      </c>
      <c r="E77" s="2">
        <v>49</v>
      </c>
      <c r="F77" s="14">
        <v>131.80109999999999</v>
      </c>
      <c r="G77" s="2">
        <v>69</v>
      </c>
      <c r="H77" s="14">
        <v>393.73009999999999</v>
      </c>
    </row>
    <row r="78" spans="1:8">
      <c r="A78" s="2">
        <v>10</v>
      </c>
      <c r="B78" s="14">
        <v>4.1246</v>
      </c>
      <c r="C78" s="2">
        <v>31</v>
      </c>
      <c r="D78" s="14">
        <v>62.416200000000003</v>
      </c>
      <c r="E78" s="2">
        <v>52</v>
      </c>
      <c r="F78" s="14">
        <v>147.4074</v>
      </c>
      <c r="G78" s="2">
        <v>72</v>
      </c>
      <c r="H78" s="14">
        <v>337.52769999999998</v>
      </c>
    </row>
    <row r="79" spans="1:8">
      <c r="A79" s="2">
        <v>14</v>
      </c>
      <c r="B79" s="14">
        <v>5.9634</v>
      </c>
      <c r="C79" s="2">
        <v>35</v>
      </c>
      <c r="D79" s="14">
        <v>135.33510000000001</v>
      </c>
      <c r="E79" s="2">
        <v>56</v>
      </c>
      <c r="F79" s="14">
        <v>267.17579999999998</v>
      </c>
      <c r="G79" s="2">
        <v>76</v>
      </c>
      <c r="H79" s="14">
        <v>376.49029999999999</v>
      </c>
    </row>
    <row r="80" spans="1:8">
      <c r="A80" s="2">
        <v>17</v>
      </c>
      <c r="B80" s="14">
        <v>8.2353000000000005</v>
      </c>
      <c r="C80" s="2">
        <v>38</v>
      </c>
      <c r="D80" s="14">
        <v>137.04220000000001</v>
      </c>
      <c r="E80" s="2">
        <v>59</v>
      </c>
      <c r="F80" s="14">
        <v>421.15379999999999</v>
      </c>
      <c r="G80" s="2">
        <v>78</v>
      </c>
      <c r="H80" s="14">
        <v>395.85320000000002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tabSelected="1" workbookViewId="0">
      <selection activeCell="M92" sqref="M92"/>
    </sheetView>
  </sheetViews>
  <sheetFormatPr baseColWidth="10" defaultRowHeight="15" x14ac:dyDescent="0"/>
  <cols>
    <col min="1" max="4" width="12" style="2" customWidth="1"/>
    <col min="5" max="5" width="12" style="3" customWidth="1"/>
    <col min="6" max="26" width="12" style="2" customWidth="1"/>
    <col min="27" max="16384" width="10.83203125" style="2"/>
  </cols>
  <sheetData>
    <row r="1" spans="4:24" s="6" customFormat="1">
      <c r="D1" s="6" t="s">
        <v>41</v>
      </c>
      <c r="E1" s="7" t="s">
        <v>11</v>
      </c>
      <c r="L1" s="6" t="s">
        <v>21</v>
      </c>
      <c r="S1" s="6" t="s">
        <v>30</v>
      </c>
    </row>
    <row r="2" spans="4:24" s="5" customFormat="1">
      <c r="E2" s="5" t="s">
        <v>20</v>
      </c>
      <c r="I2" s="5" t="s">
        <v>0</v>
      </c>
      <c r="L2" s="5" t="s">
        <v>22</v>
      </c>
      <c r="P2" s="5" t="s">
        <v>29</v>
      </c>
      <c r="S2" s="5" t="s">
        <v>38</v>
      </c>
      <c r="W2" s="5" t="s">
        <v>40</v>
      </c>
    </row>
    <row r="3" spans="4:24" s="5" customFormat="1">
      <c r="E3" s="8"/>
      <c r="I3" s="5" t="s">
        <v>8</v>
      </c>
    </row>
    <row r="4" spans="4:24" s="5" customFormat="1">
      <c r="I4" s="5" t="s">
        <v>9</v>
      </c>
    </row>
    <row r="5" spans="4:24">
      <c r="E5" s="2"/>
      <c r="I5" s="5"/>
    </row>
    <row r="7" spans="4:24">
      <c r="D7" s="6" t="s">
        <v>39</v>
      </c>
      <c r="E7" s="1" t="s">
        <v>1</v>
      </c>
      <c r="F7" s="2">
        <v>0.26978029721799818</v>
      </c>
      <c r="G7" s="1" t="s">
        <v>1</v>
      </c>
      <c r="H7" s="13">
        <v>0.23752745455558832</v>
      </c>
      <c r="I7" s="1" t="s">
        <v>6</v>
      </c>
      <c r="J7" s="2">
        <v>0.55469160286040431</v>
      </c>
      <c r="K7" s="2">
        <f>LN(EXP(F7/F8)/J10)*F8</f>
        <v>0.8153735775594354</v>
      </c>
      <c r="L7" s="1" t="s">
        <v>1</v>
      </c>
      <c r="M7" s="2">
        <v>0.198305976494867</v>
      </c>
      <c r="N7" s="1" t="s">
        <v>1</v>
      </c>
      <c r="O7" s="13">
        <v>0.33890822004318394</v>
      </c>
      <c r="P7" s="1" t="s">
        <v>1</v>
      </c>
      <c r="Q7" s="2">
        <v>0.25688234892102185</v>
      </c>
      <c r="S7" s="1" t="s">
        <v>1</v>
      </c>
      <c r="T7" s="2">
        <v>0.32646182571932186</v>
      </c>
      <c r="U7" s="1" t="s">
        <v>1</v>
      </c>
      <c r="V7" s="13">
        <v>0.43397278964494695</v>
      </c>
      <c r="W7" s="1" t="s">
        <v>1</v>
      </c>
      <c r="X7" s="2">
        <v>0.32646182571932186</v>
      </c>
    </row>
    <row r="8" spans="4:24">
      <c r="E8" s="1" t="s">
        <v>2</v>
      </c>
      <c r="F8" s="2">
        <v>0.13153972477964548</v>
      </c>
      <c r="G8" s="1" t="s">
        <v>2</v>
      </c>
      <c r="H8" s="13">
        <v>0.1179066670768123</v>
      </c>
      <c r="I8" s="1" t="s">
        <v>4</v>
      </c>
      <c r="J8" s="2">
        <v>8.9120733281225925E-2</v>
      </c>
      <c r="L8" s="1" t="s">
        <v>3</v>
      </c>
      <c r="M8" s="2">
        <v>7.5508601825612098</v>
      </c>
      <c r="N8" s="1" t="s">
        <v>3</v>
      </c>
      <c r="O8" s="13">
        <v>6.9313957716580195</v>
      </c>
      <c r="P8" s="1" t="s">
        <v>3</v>
      </c>
      <c r="Q8" s="2">
        <v>7.0902352795579295</v>
      </c>
      <c r="S8" s="1" t="s">
        <v>2</v>
      </c>
      <c r="T8" s="2">
        <v>0.15618654995987494</v>
      </c>
      <c r="U8" s="1" t="s">
        <v>2</v>
      </c>
      <c r="V8" s="13">
        <v>0.21576935394187066</v>
      </c>
      <c r="W8" s="1" t="s">
        <v>2</v>
      </c>
      <c r="X8" s="2">
        <v>0.15618654995987494</v>
      </c>
    </row>
    <row r="9" spans="4:24">
      <c r="I9" s="1" t="s">
        <v>5</v>
      </c>
      <c r="J9" s="2">
        <f>J7/J8</f>
        <v>6.2240466661112519</v>
      </c>
      <c r="N9" s="1" t="s">
        <v>2</v>
      </c>
      <c r="O9" s="13">
        <f>O7/O8</f>
        <v>4.8894657181307602E-2</v>
      </c>
      <c r="P9" s="1" t="s">
        <v>7</v>
      </c>
      <c r="Q9" s="2">
        <f>B18</f>
        <v>1.5800000000000002E-2</v>
      </c>
      <c r="W9" s="1" t="s">
        <v>7</v>
      </c>
      <c r="X9" s="2">
        <f>B18</f>
        <v>1.5800000000000002E-2</v>
      </c>
    </row>
    <row r="10" spans="4:24">
      <c r="I10" s="1" t="s">
        <v>7</v>
      </c>
      <c r="J10" s="2">
        <f>B18</f>
        <v>1.5800000000000002E-2</v>
      </c>
    </row>
    <row r="11" spans="4:24">
      <c r="I11" s="1" t="s">
        <v>3</v>
      </c>
      <c r="J11" s="2">
        <f>J10*EXP(J7/J8)</f>
        <v>7.9749176863915459</v>
      </c>
      <c r="K11" s="2">
        <f>EXP(F7/F8)</f>
        <v>7.775219020293636</v>
      </c>
    </row>
    <row r="12" spans="4:24">
      <c r="E12" s="2"/>
    </row>
    <row r="13" spans="4:24">
      <c r="E13" s="5"/>
      <c r="I13" s="5"/>
    </row>
    <row r="14" spans="4:24">
      <c r="D14" s="6" t="s">
        <v>33</v>
      </c>
      <c r="E14" s="7" t="s">
        <v>18</v>
      </c>
      <c r="F14" s="2">
        <f>SUM(F18:F62)</f>
        <v>2.3974647423318896</v>
      </c>
      <c r="G14" s="4" t="s">
        <v>47</v>
      </c>
      <c r="H14" s="13">
        <f>SUM(H18:H62)</f>
        <v>5.793346944038043</v>
      </c>
      <c r="I14" s="6" t="s">
        <v>19</v>
      </c>
      <c r="J14" s="2">
        <f>SUM(J18:J62)</f>
        <v>9.9227643864979544</v>
      </c>
      <c r="L14" s="6" t="s">
        <v>23</v>
      </c>
      <c r="M14" s="2">
        <f>SUM(M18:M62)</f>
        <v>2.4653846683789089</v>
      </c>
      <c r="N14" s="4" t="s">
        <v>47</v>
      </c>
      <c r="O14" s="13">
        <f>SUM(O18:O62)</f>
        <v>16.36617084496611</v>
      </c>
      <c r="P14" s="6" t="s">
        <v>26</v>
      </c>
      <c r="Q14" s="2">
        <f>SUM(Q18:Q62)</f>
        <v>9.1357844879595529</v>
      </c>
      <c r="S14" s="6" t="s">
        <v>31</v>
      </c>
      <c r="T14" s="2">
        <f>SUM(T18:T40)</f>
        <v>2.7964874068622001E-5</v>
      </c>
      <c r="U14" s="4" t="s">
        <v>47</v>
      </c>
      <c r="V14" s="13">
        <f>SUM(V18:V62)</f>
        <v>10.580958746091108</v>
      </c>
      <c r="W14" s="6" t="s">
        <v>32</v>
      </c>
      <c r="X14" s="2">
        <f>SUM(X18:X62)</f>
        <v>19.693006165545199</v>
      </c>
    </row>
    <row r="15" spans="4:24">
      <c r="D15" s="6" t="s">
        <v>45</v>
      </c>
      <c r="H15" s="13">
        <f>SUM(H18:H62)/SUMSQ(B18:B62)</f>
        <v>4.8730320316655619E-3</v>
      </c>
      <c r="J15" s="2">
        <f>SUM(J18:J62)/SUMSQ(B18:B62)</f>
        <v>8.3464617543466922E-3</v>
      </c>
      <c r="O15" s="13">
        <f>SUM(O18:O62)/SUMSQ(B18:B62)</f>
        <v>1.376628666185872E-2</v>
      </c>
      <c r="Q15" s="2">
        <f>SUM(Q18:Q62)/SUMSQ(B18:B62)</f>
        <v>7.6844992841374566E-3</v>
      </c>
      <c r="V15" s="13">
        <f>SUM(V18:V62)/SUMSQ(B18:B62)</f>
        <v>8.9000971965775052E-3</v>
      </c>
      <c r="X15" s="2">
        <f>SUM(X18:X62)/SUMSQ(B18:B62)</f>
        <v>1.6564630216605061E-2</v>
      </c>
    </row>
    <row r="17" spans="1:25" s="4" customFormat="1">
      <c r="A17" s="9" t="s">
        <v>10</v>
      </c>
      <c r="B17" s="9" t="s">
        <v>43</v>
      </c>
      <c r="C17" s="9" t="s">
        <v>44</v>
      </c>
      <c r="D17" s="9" t="s">
        <v>42</v>
      </c>
      <c r="E17" s="10" t="s">
        <v>13</v>
      </c>
      <c r="F17" s="9" t="s">
        <v>17</v>
      </c>
      <c r="G17" s="9" t="s">
        <v>46</v>
      </c>
      <c r="H17" s="9" t="s">
        <v>48</v>
      </c>
      <c r="I17" s="9" t="s">
        <v>12</v>
      </c>
      <c r="J17" s="9" t="s">
        <v>16</v>
      </c>
      <c r="K17" s="4" t="s">
        <v>42</v>
      </c>
      <c r="L17" s="4" t="s">
        <v>24</v>
      </c>
      <c r="M17" s="4" t="s">
        <v>25</v>
      </c>
      <c r="N17" s="9" t="s">
        <v>46</v>
      </c>
      <c r="O17" s="9" t="s">
        <v>48</v>
      </c>
      <c r="P17" s="4" t="s">
        <v>27</v>
      </c>
      <c r="Q17" s="4" t="s">
        <v>28</v>
      </c>
      <c r="R17" s="4" t="s">
        <v>42</v>
      </c>
      <c r="S17" s="4" t="s">
        <v>34</v>
      </c>
      <c r="T17" s="4" t="s">
        <v>36</v>
      </c>
      <c r="U17" s="9" t="s">
        <v>46</v>
      </c>
      <c r="V17" s="9" t="s">
        <v>48</v>
      </c>
      <c r="W17" s="4" t="s">
        <v>35</v>
      </c>
      <c r="X17" s="4" t="s">
        <v>37</v>
      </c>
      <c r="Y17" s="4" t="s">
        <v>42</v>
      </c>
    </row>
    <row r="18" spans="1:25">
      <c r="A18" s="3">
        <v>3.46</v>
      </c>
      <c r="B18" s="11">
        <v>1.5800000000000002E-2</v>
      </c>
      <c r="C18" s="2">
        <f>-3*B18/2+2*B19-B20/2</f>
        <v>1.2799999999999999E-2</v>
      </c>
      <c r="D18" s="2">
        <f>LN(2)/C18</f>
        <v>54.152123481245731</v>
      </c>
      <c r="E18" s="12">
        <f t="shared" ref="E18:E41" si="0">B18*($F$7-$F$8*LN(B18))</f>
        <v>1.2882902525439079E-2</v>
      </c>
      <c r="F18" s="2">
        <f>(C18-E18)^2</f>
        <v>6.8728287241773756E-9</v>
      </c>
      <c r="G18" s="2">
        <f>$B$18</f>
        <v>1.5800000000000002E-2</v>
      </c>
      <c r="H18" s="2">
        <f>(B18-G18)^2</f>
        <v>0</v>
      </c>
      <c r="I18" s="2">
        <f t="shared" ref="I18:I41" si="1">$J$10*EXP($J$7/$J$8)*EXP(-$J$7/$J$8 *EXP(-$J$8*A18))</f>
        <v>8.2396702752053505E-2</v>
      </c>
      <c r="J18" s="2">
        <f>(B18-I18)^2</f>
        <v>4.4351208174453717E-3</v>
      </c>
      <c r="K18" s="2">
        <f>LN(2)/$J$7</f>
        <v>1.2496082092924439</v>
      </c>
      <c r="L18" s="2">
        <f>$M$7*B18*(1-B18/$M$8)</f>
        <v>3.1266782081651669E-3</v>
      </c>
      <c r="M18" s="2">
        <f>(C18-L18)^2</f>
        <v>9.3573154488386649E-5</v>
      </c>
      <c r="N18" s="2">
        <f>$B$18</f>
        <v>1.5800000000000002E-2</v>
      </c>
      <c r="O18" s="2">
        <f>(B18-N18)^2</f>
        <v>0</v>
      </c>
      <c r="P18" s="2">
        <f>$Q$9*$Q$8/($Q$9+($Q$8-$Q$9)*EXP(-$Q$7*A18))</f>
        <v>3.8307140713057387E-2</v>
      </c>
      <c r="Q18" s="2">
        <f>(B18-P18)^2</f>
        <v>5.0657138307736533E-4</v>
      </c>
      <c r="R18" s="2">
        <f>LN(2)/$M$7</f>
        <v>3.49534185913901</v>
      </c>
      <c r="S18" s="2">
        <f>$T$7*B18^(2/3)-$T$8*B18</f>
        <v>1.8088182491993066E-2</v>
      </c>
      <c r="T18" s="2">
        <f>(C18-S18)^2</f>
        <v>2.7964874068622001E-5</v>
      </c>
      <c r="U18" s="2">
        <f>$B$18</f>
        <v>1.5800000000000002E-2</v>
      </c>
      <c r="V18" s="2">
        <f>(B18-U18)^2</f>
        <v>0</v>
      </c>
      <c r="W18" s="2">
        <f>($X$7/$X$8+($X$9^(1/3)-$X$7/$X$8)*EXP(-$X$8*A18/3))^3</f>
        <v>0.17014272342359657</v>
      </c>
      <c r="X18" s="2">
        <f>(B18-W18)^2</f>
        <v>2.3821676273812823E-2</v>
      </c>
      <c r="Y18" s="2">
        <f>LN(2)/($T$7-$T$8)</f>
        <v>4.0707447247900834</v>
      </c>
    </row>
    <row r="19" spans="1:25">
      <c r="A19" s="3">
        <v>4.58</v>
      </c>
      <c r="B19" s="11">
        <v>2.64E-2</v>
      </c>
      <c r="C19" s="2">
        <f>(B20-B18)/(A20-A18)</f>
        <v>7.601809954751129E-3</v>
      </c>
      <c r="D19" s="2">
        <f>LN(2)/C19</f>
        <v>91.181861252230931</v>
      </c>
      <c r="E19" s="12">
        <f t="shared" si="0"/>
        <v>1.9743164085781629E-2</v>
      </c>
      <c r="F19" s="2">
        <f t="shared" ref="F19:F62" si="2">(C19-E19)^2</f>
        <v>1.4741248013509136E-4</v>
      </c>
      <c r="G19" s="2">
        <f>G18+G18*($H$7-$H$8*LN(G18))*(A19-A18)</f>
        <v>2.8657458518240767E-2</v>
      </c>
      <c r="H19" s="2">
        <f t="shared" ref="H19:H62" si="3">(B19-G19)^2</f>
        <v>5.0961189615777975E-6</v>
      </c>
      <c r="I19" s="2">
        <f t="shared" si="1"/>
        <v>0.12721935752377422</v>
      </c>
      <c r="J19" s="2">
        <f t="shared" ref="J19:J62" si="4">(B19-I19)^2</f>
        <v>1.0164542851506609E-2</v>
      </c>
      <c r="K19" s="2">
        <f>LN(2)/$K$7</f>
        <v>0.85009767257195601</v>
      </c>
      <c r="L19" s="2">
        <f t="shared" ref="L19:L62" si="5">$M$7*B19*(1-B19/$M$8)</f>
        <v>5.2169737280006482E-3</v>
      </c>
      <c r="M19" s="2">
        <f t="shared" ref="M19:M62" si="6">(C19-L19)^2</f>
        <v>5.687443828421471E-6</v>
      </c>
      <c r="N19" s="2">
        <f>N18+$O$7*N18*(1-N18/$O$8)*(A19-A18)</f>
        <v>2.1783649072199193E-2</v>
      </c>
      <c r="O19" s="2">
        <f t="shared" ref="O19:O62" si="7">(B19-N19)^2</f>
        <v>2.1310695888607369E-5</v>
      </c>
      <c r="P19" s="2">
        <f t="shared" ref="P19:P62" si="8">$Q$9*$Q$8/($Q$9+($Q$8-$Q$9)*EXP(-$Q$7*A19))</f>
        <v>5.0985692220699624E-2</v>
      </c>
      <c r="Q19" s="2">
        <f t="shared" ref="Q19:Q62" si="9">(B19-P19)^2</f>
        <v>6.0445626197097005E-4</v>
      </c>
      <c r="S19" s="2">
        <f t="shared" ref="S19:S62" si="10">$T$7*B19^(2/3)-$T$8*B19</f>
        <v>2.4821328672290862E-2</v>
      </c>
      <c r="U19" s="2">
        <f>U18+($V$7*U18^(2/3)-$V$8*U18)*(A19-A18)</f>
        <v>4.2586242589976495E-2</v>
      </c>
      <c r="V19" s="2">
        <f t="shared" ref="V19:V62" si="11">(B19-U19)^2</f>
        <v>2.6199444918156899E-4</v>
      </c>
      <c r="W19" s="2">
        <f t="shared" ref="W19:W62" si="12">($X$7/$X$8+($X$9^(1/3)-$X$7/$X$8)*EXP(-$X$8*A19/3))^3</f>
        <v>0.26353249888058478</v>
      </c>
      <c r="X19" s="2">
        <f t="shared" ref="X19:X62" si="13">(B19-W19)^2</f>
        <v>5.6231822025350535E-2</v>
      </c>
    </row>
    <row r="20" spans="1:25">
      <c r="A20" s="3">
        <v>5.67</v>
      </c>
      <c r="B20" s="11">
        <v>3.2599999999999997E-2</v>
      </c>
      <c r="C20" s="2">
        <f t="shared" ref="C20:C61" si="14">(B21-B19)/(A21-A19)</f>
        <v>8.786407766990292E-3</v>
      </c>
      <c r="E20" s="12">
        <f t="shared" si="0"/>
        <v>2.3475228899651344E-2</v>
      </c>
      <c r="F20" s="2">
        <f t="shared" si="2"/>
        <v>2.1576146626730991E-4</v>
      </c>
      <c r="G20" s="2">
        <f t="shared" ref="G20:G62" si="15">G19+G19*($H$7-$H$8*LN(G19))*(A20-A19)</f>
        <v>4.9160314104343898E-2</v>
      </c>
      <c r="H20" s="2">
        <f t="shared" si="3"/>
        <v>2.7424400323453155E-4</v>
      </c>
      <c r="I20" s="2">
        <f t="shared" si="1"/>
        <v>0.18660444553519284</v>
      </c>
      <c r="J20" s="2">
        <f t="shared" si="4"/>
        <v>2.3717369244602181E-2</v>
      </c>
      <c r="L20" s="2">
        <f t="shared" si="5"/>
        <v>6.4368638865711187E-3</v>
      </c>
      <c r="M20" s="2">
        <f t="shared" si="6"/>
        <v>5.5203564460151868E-6</v>
      </c>
      <c r="N20" s="2">
        <f t="shared" ref="N20:N62" si="16">N19+$O$7*N19*(1-N19/$O$8)*(A20-A19)</f>
        <v>2.9805455981591712E-2</v>
      </c>
      <c r="O20" s="2">
        <f t="shared" si="7"/>
        <v>7.8094762708215237E-6</v>
      </c>
      <c r="P20" s="2">
        <f t="shared" si="8"/>
        <v>6.7304417260961619E-2</v>
      </c>
      <c r="Q20" s="2">
        <f t="shared" si="9"/>
        <v>1.204396577422931E-3</v>
      </c>
      <c r="S20" s="2">
        <f t="shared" si="10"/>
        <v>2.8223649927142234E-2</v>
      </c>
      <c r="U20" s="2">
        <f t="shared" ref="U20:U62" si="17">U19+($V$7*U19^(2/3)-$V$8*U19)*(A20-A19)</f>
        <v>9.0256194452004668E-2</v>
      </c>
      <c r="V20" s="2">
        <f t="shared" si="11"/>
        <v>3.3242367586873742E-3</v>
      </c>
      <c r="W20" s="2">
        <f t="shared" si="12"/>
        <v>0.37491473544660414</v>
      </c>
      <c r="X20" s="2">
        <f t="shared" si="13"/>
        <v>0.11717937810387857</v>
      </c>
    </row>
    <row r="21" spans="1:25">
      <c r="A21" s="3">
        <v>6.64</v>
      </c>
      <c r="B21" s="11">
        <v>4.4499999999999998E-2</v>
      </c>
      <c r="C21" s="2">
        <f t="shared" si="14"/>
        <v>1.6326530612244903E-2</v>
      </c>
      <c r="E21" s="12">
        <f t="shared" si="0"/>
        <v>3.0222928034011651E-2</v>
      </c>
      <c r="F21" s="2">
        <f t="shared" si="2"/>
        <v>1.9310986130368553E-4</v>
      </c>
      <c r="G21" s="2">
        <f t="shared" si="15"/>
        <v>7.7425475882158992E-2</v>
      </c>
      <c r="H21" s="2">
        <f t="shared" si="3"/>
        <v>1.0840869620666336E-3</v>
      </c>
      <c r="I21" s="2">
        <f t="shared" si="1"/>
        <v>0.2546704623670798</v>
      </c>
      <c r="J21" s="2">
        <f t="shared" si="4"/>
        <v>4.4171623251592115E-2</v>
      </c>
      <c r="L21" s="2">
        <f t="shared" si="5"/>
        <v>8.7726092421424647E-3</v>
      </c>
      <c r="M21" s="2">
        <f t="shared" si="6"/>
        <v>5.7061728065690298E-5</v>
      </c>
      <c r="N21" s="2">
        <f t="shared" si="16"/>
        <v>3.9561597372013493E-2</v>
      </c>
      <c r="O21" s="2">
        <f t="shared" si="7"/>
        <v>2.4387820516104014E-5</v>
      </c>
      <c r="P21" s="2">
        <f t="shared" si="8"/>
        <v>8.6118070251557474E-2</v>
      </c>
      <c r="Q21" s="2">
        <f t="shared" si="9"/>
        <v>1.7320637714635734E-3</v>
      </c>
      <c r="S21" s="2">
        <f t="shared" si="10"/>
        <v>3.4045471464608866E-2</v>
      </c>
      <c r="U21" s="2">
        <f t="shared" si="17"/>
        <v>0.15606633235505113</v>
      </c>
      <c r="V21" s="2">
        <f t="shared" si="11"/>
        <v>1.2447046515157729E-2</v>
      </c>
      <c r="W21" s="2">
        <f t="shared" si="12"/>
        <v>0.49022660535548745</v>
      </c>
      <c r="X21" s="2">
        <f t="shared" si="13"/>
        <v>0.19867220672172647</v>
      </c>
    </row>
    <row r="22" spans="1:25">
      <c r="A22" s="3">
        <v>7.63</v>
      </c>
      <c r="B22" s="11">
        <v>6.4600000000000005E-2</v>
      </c>
      <c r="C22" s="2">
        <f t="shared" si="14"/>
        <v>2.7570621468926543E-2</v>
      </c>
      <c r="E22" s="12">
        <f t="shared" si="0"/>
        <v>4.0706963188163123E-2</v>
      </c>
      <c r="F22" s="2">
        <f t="shared" si="2"/>
        <v>1.7256347376455545E-4</v>
      </c>
      <c r="G22" s="2">
        <f t="shared" si="15"/>
        <v>0.11875462759204954</v>
      </c>
      <c r="H22" s="2">
        <f t="shared" si="3"/>
        <v>2.9327236896335724E-3</v>
      </c>
      <c r="I22" s="2">
        <f t="shared" si="1"/>
        <v>0.34063824174046736</v>
      </c>
      <c r="J22" s="2">
        <f t="shared" si="4"/>
        <v>7.6197110903168705E-2</v>
      </c>
      <c r="L22" s="2">
        <f t="shared" si="5"/>
        <v>1.2700967632006253E-2</v>
      </c>
      <c r="M22" s="2">
        <f t="shared" si="6"/>
        <v>2.211066052298383E-4</v>
      </c>
      <c r="N22" s="2">
        <f t="shared" si="16"/>
        <v>5.2759509668811828E-2</v>
      </c>
      <c r="O22" s="2">
        <f t="shared" si="7"/>
        <v>1.4019721128296069E-4</v>
      </c>
      <c r="P22" s="2">
        <f t="shared" si="8"/>
        <v>0.11066656561520465</v>
      </c>
      <c r="Q22" s="2">
        <f t="shared" si="9"/>
        <v>2.1221284675799544E-3</v>
      </c>
      <c r="S22" s="2">
        <f t="shared" si="10"/>
        <v>4.2470194830651592E-2</v>
      </c>
      <c r="U22" s="2">
        <f t="shared" si="17"/>
        <v>0.24726730516929468</v>
      </c>
      <c r="V22" s="2">
        <f t="shared" si="11"/>
        <v>3.3367344377812233E-2</v>
      </c>
      <c r="W22" s="2">
        <f t="shared" si="12"/>
        <v>0.62258969818630006</v>
      </c>
      <c r="X22" s="2">
        <f t="shared" si="13"/>
        <v>0.31135250328203823</v>
      </c>
    </row>
    <row r="23" spans="1:25">
      <c r="A23" s="3">
        <v>8.41</v>
      </c>
      <c r="B23" s="11">
        <v>9.3299999999999994E-2</v>
      </c>
      <c r="C23" s="2">
        <f t="shared" si="14"/>
        <v>4.7810650887573955E-2</v>
      </c>
      <c r="E23" s="12">
        <f t="shared" si="0"/>
        <v>5.4280446903627599E-2</v>
      </c>
      <c r="F23" s="2">
        <f t="shared" si="2"/>
        <v>4.1858260489343608E-5</v>
      </c>
      <c r="G23" s="2">
        <f t="shared" si="15"/>
        <v>0.16402692560097992</v>
      </c>
      <c r="H23" s="2">
        <f t="shared" si="3"/>
        <v>5.0022980049665502E-3</v>
      </c>
      <c r="I23" s="2">
        <f t="shared" si="1"/>
        <v>0.42097377591933632</v>
      </c>
      <c r="J23" s="2">
        <f t="shared" si="4"/>
        <v>0.10737010342523544</v>
      </c>
      <c r="L23" s="2">
        <f t="shared" si="5"/>
        <v>1.8273333691470817E-2</v>
      </c>
      <c r="M23" s="2">
        <f t="shared" si="6"/>
        <v>8.7245310714321013E-4</v>
      </c>
      <c r="N23" s="2">
        <f t="shared" si="16"/>
        <v>6.6600243079511678E-2</v>
      </c>
      <c r="O23" s="2">
        <f t="shared" si="7"/>
        <v>7.1287701961316374E-4</v>
      </c>
      <c r="P23" s="2">
        <f t="shared" si="8"/>
        <v>0.13475162072833413</v>
      </c>
      <c r="Q23" s="2">
        <f t="shared" si="9"/>
        <v>1.7182368610056604E-3</v>
      </c>
      <c r="S23" s="2">
        <f t="shared" si="10"/>
        <v>5.2584106286801144E-2</v>
      </c>
      <c r="U23" s="2">
        <f t="shared" si="17"/>
        <v>0.33900481812489286</v>
      </c>
      <c r="V23" s="2">
        <f t="shared" si="11"/>
        <v>6.0370857649786683E-2</v>
      </c>
      <c r="W23" s="2">
        <f t="shared" si="12"/>
        <v>0.73652653983293725</v>
      </c>
      <c r="X23" s="2">
        <f t="shared" si="13"/>
        <v>0.41374038154545328</v>
      </c>
    </row>
    <row r="24" spans="1:25">
      <c r="A24" s="3">
        <v>9.32</v>
      </c>
      <c r="B24" s="11">
        <v>0.1454</v>
      </c>
      <c r="C24" s="2">
        <f t="shared" si="14"/>
        <v>6.7204301075268841E-2</v>
      </c>
      <c r="E24" s="12">
        <f t="shared" si="0"/>
        <v>7.6105845247288487E-2</v>
      </c>
      <c r="F24" s="2">
        <f t="shared" si="2"/>
        <v>7.9237488646416923E-5</v>
      </c>
      <c r="G24" s="2">
        <f t="shared" si="15"/>
        <v>0.23129599572766987</v>
      </c>
      <c r="H24" s="2">
        <f t="shared" si="3"/>
        <v>7.3781220820478806E-3</v>
      </c>
      <c r="I24" s="2">
        <f t="shared" si="1"/>
        <v>0.52938057813545569</v>
      </c>
      <c r="J24" s="2">
        <f t="shared" si="4"/>
        <v>0.14744108438523881</v>
      </c>
      <c r="L24" s="2">
        <f t="shared" si="5"/>
        <v>2.8278465037442507E-2</v>
      </c>
      <c r="M24" s="2">
        <f t="shared" si="6"/>
        <v>1.5152207112437391E-3</v>
      </c>
      <c r="N24" s="2">
        <f t="shared" si="16"/>
        <v>8.6942831771200699E-2</v>
      </c>
      <c r="O24" s="2">
        <f t="shared" si="7"/>
        <v>3.4172405173301425E-3</v>
      </c>
      <c r="P24" s="2">
        <f t="shared" si="8"/>
        <v>0.16938999579593619</v>
      </c>
      <c r="Q24" s="2">
        <f t="shared" si="9"/>
        <v>5.7551989828903618E-4</v>
      </c>
      <c r="S24" s="2">
        <f t="shared" si="10"/>
        <v>6.7560177771188418E-2</v>
      </c>
      <c r="U24" s="2">
        <f t="shared" si="17"/>
        <v>0.46444409188640023</v>
      </c>
      <c r="V24" s="2">
        <f t="shared" si="11"/>
        <v>0.10178913256761782</v>
      </c>
      <c r="W24" s="2">
        <f t="shared" si="12"/>
        <v>0.87926431803184202</v>
      </c>
      <c r="X24" s="2">
        <f t="shared" si="13"/>
        <v>0.53855683728034065</v>
      </c>
    </row>
    <row r="25" spans="1:25">
      <c r="A25" s="3">
        <v>10.27</v>
      </c>
      <c r="B25" s="11">
        <v>0.21829999999999999</v>
      </c>
      <c r="C25" s="2">
        <f t="shared" si="14"/>
        <v>7.422459893048132E-2</v>
      </c>
      <c r="E25" s="12">
        <f t="shared" si="0"/>
        <v>0.10259415264795624</v>
      </c>
      <c r="F25" s="2">
        <f t="shared" si="2"/>
        <v>8.0483157812869497E-4</v>
      </c>
      <c r="G25" s="2">
        <f t="shared" si="15"/>
        <v>0.32141864431968598</v>
      </c>
      <c r="H25" s="2">
        <f t="shared" si="3"/>
        <v>1.0633454806329906E-2</v>
      </c>
      <c r="I25" s="2">
        <f t="shared" si="1"/>
        <v>0.65977260429745854</v>
      </c>
      <c r="J25" s="2">
        <f t="shared" si="4"/>
        <v>0.19489806034518042</v>
      </c>
      <c r="L25" s="2">
        <f t="shared" si="5"/>
        <v>4.2038648584314366E-2</v>
      </c>
      <c r="M25" s="2">
        <f t="shared" si="6"/>
        <v>1.0359353996859247E-3</v>
      </c>
      <c r="N25" s="2">
        <f t="shared" si="16"/>
        <v>0.11458407253525756</v>
      </c>
      <c r="O25" s="2">
        <f t="shared" si="7"/>
        <v>1.0756993609871715E-2</v>
      </c>
      <c r="P25" s="2">
        <f t="shared" si="8"/>
        <v>0.21478992606505773</v>
      </c>
      <c r="Q25" s="2">
        <f t="shared" si="9"/>
        <v>1.2320619028761075E-5</v>
      </c>
      <c r="S25" s="2">
        <f t="shared" si="10"/>
        <v>8.4263551089274774E-2</v>
      </c>
      <c r="U25" s="2">
        <f t="shared" si="17"/>
        <v>0.61649502359624209</v>
      </c>
      <c r="V25" s="2">
        <f t="shared" si="11"/>
        <v>0.15855927681681178</v>
      </c>
      <c r="W25" s="2">
        <f t="shared" si="12"/>
        <v>1.0384369453920341</v>
      </c>
      <c r="X25" s="2">
        <f t="shared" si="13"/>
        <v>0.67262460919697642</v>
      </c>
    </row>
    <row r="26" spans="1:25">
      <c r="A26" s="3">
        <v>11.19</v>
      </c>
      <c r="B26" s="11">
        <v>0.28420000000000001</v>
      </c>
      <c r="C26" s="2">
        <f t="shared" si="14"/>
        <v>0.13179245283018862</v>
      </c>
      <c r="E26" s="12">
        <f t="shared" si="0"/>
        <v>0.12370299731909302</v>
      </c>
      <c r="F26" s="2">
        <f t="shared" si="2"/>
        <v>6.5439290465994839E-5</v>
      </c>
      <c r="G26" s="2">
        <f t="shared" si="15"/>
        <v>0.43122957993738475</v>
      </c>
      <c r="H26" s="2">
        <f t="shared" si="3"/>
        <v>2.161769737656381E-2</v>
      </c>
      <c r="I26" s="2">
        <f t="shared" si="1"/>
        <v>0.80277761071843601</v>
      </c>
      <c r="J26" s="2">
        <f t="shared" si="4"/>
        <v>0.26892273833844177</v>
      </c>
      <c r="L26" s="2">
        <f t="shared" si="5"/>
        <v>5.4237329687087742E-2</v>
      </c>
      <c r="M26" s="2">
        <f t="shared" si="6"/>
        <v>6.0147971257415401E-3</v>
      </c>
      <c r="N26" s="2">
        <f t="shared" si="16"/>
        <v>0.14972027203329719</v>
      </c>
      <c r="O26" s="2">
        <f t="shared" si="7"/>
        <v>1.8084797233998393E-2</v>
      </c>
      <c r="P26" s="2">
        <f t="shared" si="8"/>
        <v>0.26987219936709833</v>
      </c>
      <c r="Q26" s="2">
        <f t="shared" si="9"/>
        <v>2.0528587097617769E-4</v>
      </c>
      <c r="S26" s="2">
        <f t="shared" si="10"/>
        <v>9.6729579312774594E-2</v>
      </c>
      <c r="U26" s="2">
        <f t="shared" si="17"/>
        <v>0.7833193379406781</v>
      </c>
      <c r="V26" s="2">
        <f t="shared" si="11"/>
        <v>0.24912011350634081</v>
      </c>
      <c r="W26" s="2">
        <f t="shared" si="12"/>
        <v>1.2013157821335292</v>
      </c>
      <c r="X26" s="2">
        <f t="shared" si="13"/>
        <v>0.8411013578383949</v>
      </c>
    </row>
    <row r="27" spans="1:25">
      <c r="A27" s="3">
        <v>12.39</v>
      </c>
      <c r="B27" s="11">
        <v>0.49769999999999998</v>
      </c>
      <c r="C27" s="2">
        <f t="shared" si="14"/>
        <v>0.14309417040358738</v>
      </c>
      <c r="E27" s="12">
        <f t="shared" si="0"/>
        <v>0.17994998736361056</v>
      </c>
      <c r="F27" s="2">
        <f t="shared" si="2"/>
        <v>1.3583512437907327E-3</v>
      </c>
      <c r="G27" s="2">
        <f t="shared" si="15"/>
        <v>0.60546382834968449</v>
      </c>
      <c r="H27" s="2">
        <f t="shared" si="3"/>
        <v>1.1613042700580266E-2</v>
      </c>
      <c r="I27" s="2">
        <f t="shared" si="1"/>
        <v>1.0132790381024055</v>
      </c>
      <c r="J27" s="2">
        <f t="shared" si="4"/>
        <v>0.26582174453060164</v>
      </c>
      <c r="L27" s="2">
        <f t="shared" si="5"/>
        <v>9.2191474756279687E-2</v>
      </c>
      <c r="M27" s="2">
        <f t="shared" si="6"/>
        <v>2.5910844241624374E-3</v>
      </c>
      <c r="N27" s="2">
        <f t="shared" si="16"/>
        <v>0.20929475257044269</v>
      </c>
      <c r="O27" s="2">
        <f t="shared" si="7"/>
        <v>8.3177586744904178E-2</v>
      </c>
      <c r="P27" s="2">
        <f t="shared" si="8"/>
        <v>0.36233105455233505</v>
      </c>
      <c r="Q27" s="2">
        <f t="shared" si="9"/>
        <v>1.8324751391612881E-2</v>
      </c>
      <c r="S27" s="2">
        <f t="shared" si="10"/>
        <v>0.1272928479473982</v>
      </c>
      <c r="U27" s="2">
        <f t="shared" si="17"/>
        <v>1.0230232411426001</v>
      </c>
      <c r="V27" s="2">
        <f t="shared" si="11"/>
        <v>0.27596450768456637</v>
      </c>
      <c r="W27" s="2">
        <f t="shared" si="12"/>
        <v>1.4247952930552763</v>
      </c>
      <c r="X27" s="2">
        <f t="shared" si="13"/>
        <v>0.85950568240524861</v>
      </c>
    </row>
    <row r="28" spans="1:25">
      <c r="A28" s="3">
        <v>13.42</v>
      </c>
      <c r="B28" s="11">
        <v>0.60329999999999995</v>
      </c>
      <c r="C28" s="2">
        <f t="shared" si="14"/>
        <v>0.12371428571428576</v>
      </c>
      <c r="E28" s="12">
        <f t="shared" si="0"/>
        <v>0.20286123760014804</v>
      </c>
      <c r="F28" s="2">
        <f t="shared" si="2"/>
        <v>6.2642399928229987E-3</v>
      </c>
      <c r="G28" s="2">
        <f t="shared" si="15"/>
        <v>0.79048691924819381</v>
      </c>
      <c r="H28" s="2">
        <f t="shared" si="3"/>
        <v>3.503894273762985E-2</v>
      </c>
      <c r="I28" s="2">
        <f t="shared" si="1"/>
        <v>1.2142679015927704</v>
      </c>
      <c r="J28" s="2">
        <f t="shared" si="4"/>
        <v>0.37328177677667329</v>
      </c>
      <c r="L28" s="2">
        <f t="shared" si="5"/>
        <v>0.11007913728903337</v>
      </c>
      <c r="M28" s="2">
        <f t="shared" si="6"/>
        <v>1.859172725786627E-4</v>
      </c>
      <c r="N28" s="2">
        <f t="shared" si="16"/>
        <v>0.280148366201387</v>
      </c>
      <c r="O28" s="2">
        <f t="shared" si="7"/>
        <v>0.10442697842671285</v>
      </c>
      <c r="P28" s="2">
        <f t="shared" si="8"/>
        <v>0.46488353216918493</v>
      </c>
      <c r="Q28" s="2">
        <f t="shared" si="9"/>
        <v>1.9159118566759049E-2</v>
      </c>
      <c r="S28" s="2">
        <f t="shared" si="10"/>
        <v>0.13886139139492862</v>
      </c>
      <c r="U28" s="2">
        <f t="shared" si="17"/>
        <v>1.2494907809174809</v>
      </c>
      <c r="V28" s="2">
        <f t="shared" si="11"/>
        <v>0.41756252534274385</v>
      </c>
      <c r="W28" s="2">
        <f t="shared" si="12"/>
        <v>1.6248711945027352</v>
      </c>
      <c r="X28" s="2">
        <f t="shared" si="13"/>
        <v>1.0436077054377453</v>
      </c>
    </row>
    <row r="29" spans="1:25">
      <c r="A29" s="3">
        <v>15.19</v>
      </c>
      <c r="B29" s="11">
        <v>0.84409999999999996</v>
      </c>
      <c r="C29" s="2">
        <f t="shared" si="14"/>
        <v>0.21737588652482281</v>
      </c>
      <c r="E29" s="12">
        <f t="shared" si="0"/>
        <v>0.24653984610189589</v>
      </c>
      <c r="F29" s="2">
        <f t="shared" si="2"/>
        <v>8.5053653821315226E-4</v>
      </c>
      <c r="G29" s="2">
        <f t="shared" si="15"/>
        <v>1.1616118560690016</v>
      </c>
      <c r="H29" s="2">
        <f t="shared" si="3"/>
        <v>0.10081377874438244</v>
      </c>
      <c r="I29" s="2">
        <f t="shared" si="1"/>
        <v>1.5980873142720788</v>
      </c>
      <c r="J29" s="2">
        <f t="shared" si="4"/>
        <v>0.56849687008322269</v>
      </c>
      <c r="L29" s="2">
        <f t="shared" si="5"/>
        <v>0.14867777461228768</v>
      </c>
      <c r="M29" s="2">
        <f t="shared" si="6"/>
        <v>4.7194305803472019E-3</v>
      </c>
      <c r="N29" s="2">
        <f t="shared" si="16"/>
        <v>0.44140807395507603</v>
      </c>
      <c r="O29" s="2">
        <f t="shared" si="7"/>
        <v>0.1621607873017705</v>
      </c>
      <c r="P29" s="2">
        <f t="shared" si="8"/>
        <v>0.70586122300705512</v>
      </c>
      <c r="Q29" s="2">
        <f t="shared" si="9"/>
        <v>1.9109959464505138E-2</v>
      </c>
      <c r="S29" s="2">
        <f t="shared" si="10"/>
        <v>0.15974557865151987</v>
      </c>
      <c r="U29" s="2">
        <f t="shared" si="17"/>
        <v>1.6633915130421668</v>
      </c>
      <c r="V29" s="2">
        <f t="shared" si="11"/>
        <v>0.67123858334292308</v>
      </c>
      <c r="W29" s="2">
        <f t="shared" si="12"/>
        <v>1.982082346972375</v>
      </c>
      <c r="X29" s="2">
        <f t="shared" si="13"/>
        <v>1.2950038220207547</v>
      </c>
    </row>
    <row r="30" spans="1:25">
      <c r="A30" s="3">
        <v>16.239999999999998</v>
      </c>
      <c r="B30" s="11">
        <v>1.2162999999999999</v>
      </c>
      <c r="C30" s="2">
        <f t="shared" si="14"/>
        <v>0.29553921568627445</v>
      </c>
      <c r="E30" s="12">
        <f t="shared" si="0"/>
        <v>0.29680523340688464</v>
      </c>
      <c r="F30" s="2">
        <f t="shared" si="2"/>
        <v>1.6028008688990231E-6</v>
      </c>
      <c r="G30" s="2">
        <f t="shared" si="15"/>
        <v>1.4297783473427295</v>
      </c>
      <c r="H30" s="2">
        <f t="shared" si="3"/>
        <v>4.5573004784183073E-2</v>
      </c>
      <c r="I30" s="2">
        <f t="shared" si="1"/>
        <v>1.8448684242397901</v>
      </c>
      <c r="J30" s="2">
        <f t="shared" si="4"/>
        <v>0.39509826395129288</v>
      </c>
      <c r="L30" s="2">
        <f t="shared" si="5"/>
        <v>0.20234689649745374</v>
      </c>
      <c r="M30" s="2">
        <f t="shared" si="6"/>
        <v>8.6848083557910394E-3</v>
      </c>
      <c r="N30" s="2">
        <f t="shared" si="16"/>
        <v>0.58848171724469311</v>
      </c>
      <c r="O30" s="2">
        <f t="shared" si="7"/>
        <v>0.39415579616182239</v>
      </c>
      <c r="P30" s="2">
        <f t="shared" si="8"/>
        <v>0.89675981296353413</v>
      </c>
      <c r="Q30" s="2">
        <f t="shared" si="9"/>
        <v>0.10210593113129955</v>
      </c>
      <c r="S30" s="2">
        <f t="shared" si="10"/>
        <v>0.18201596900633435</v>
      </c>
      <c r="U30" s="2">
        <f t="shared" si="17"/>
        <v>1.9262446709939727</v>
      </c>
      <c r="V30" s="2">
        <f t="shared" si="11"/>
        <v>0.50402143587274018</v>
      </c>
      <c r="W30" s="2">
        <f t="shared" si="12"/>
        <v>2.1996245849158536</v>
      </c>
      <c r="X30" s="2">
        <f t="shared" si="13"/>
        <v>0.96692723929993585</v>
      </c>
    </row>
    <row r="31" spans="1:25">
      <c r="A31" s="3">
        <v>17.23</v>
      </c>
      <c r="B31" s="11">
        <v>1.4470000000000001</v>
      </c>
      <c r="C31" s="2">
        <f t="shared" si="14"/>
        <v>0.57396907216494819</v>
      </c>
      <c r="E31" s="12">
        <f t="shared" si="0"/>
        <v>0.3200436433147279</v>
      </c>
      <c r="F31" s="2">
        <f t="shared" si="2"/>
        <v>6.4478123416768285E-2</v>
      </c>
      <c r="G31" s="2">
        <f t="shared" si="15"/>
        <v>1.7063257818966115</v>
      </c>
      <c r="H31" s="2">
        <f t="shared" si="3"/>
        <v>6.7249861156288906E-2</v>
      </c>
      <c r="I31" s="2">
        <f t="shared" si="1"/>
        <v>2.0876368149914386</v>
      </c>
      <c r="J31" s="2">
        <f t="shared" si="4"/>
        <v>0.41041552872237463</v>
      </c>
      <c r="L31" s="2">
        <f t="shared" si="5"/>
        <v>0.23195967014794994</v>
      </c>
      <c r="M31" s="2">
        <f t="shared" si="6"/>
        <v>0.11697043106802472</v>
      </c>
      <c r="N31" s="2">
        <f t="shared" si="16"/>
        <v>0.76916517859939049</v>
      </c>
      <c r="O31" s="2">
        <f t="shared" si="7"/>
        <v>0.45946004510319627</v>
      </c>
      <c r="P31" s="2">
        <f t="shared" si="8"/>
        <v>1.1155817532753352</v>
      </c>
      <c r="Q31" s="2">
        <f t="shared" si="9"/>
        <v>0.10983805426205086</v>
      </c>
      <c r="S31" s="2">
        <f t="shared" si="10"/>
        <v>0.19164704289940959</v>
      </c>
      <c r="U31" s="2">
        <f t="shared" si="17"/>
        <v>2.1799044972667438</v>
      </c>
      <c r="V31" s="2">
        <f t="shared" si="11"/>
        <v>0.53714900211381844</v>
      </c>
      <c r="W31" s="2">
        <f t="shared" si="12"/>
        <v>2.4071170852595642</v>
      </c>
      <c r="X31" s="2">
        <f t="shared" si="13"/>
        <v>0.92182481740732125</v>
      </c>
    </row>
    <row r="32" spans="1:25">
      <c r="A32" s="3">
        <v>18.18</v>
      </c>
      <c r="B32" s="11">
        <v>2.3298000000000001</v>
      </c>
      <c r="C32" s="2">
        <f t="shared" si="14"/>
        <v>0.52776699029126228</v>
      </c>
      <c r="E32" s="12">
        <f t="shared" si="0"/>
        <v>0.36933459598754625</v>
      </c>
      <c r="F32" s="2">
        <f t="shared" si="2"/>
        <v>2.5100823564808149E-2</v>
      </c>
      <c r="G32" s="2">
        <f t="shared" si="15"/>
        <v>1.9892323402496874</v>
      </c>
      <c r="H32" s="2">
        <f t="shared" si="3"/>
        <v>0.11598633086780474</v>
      </c>
      <c r="I32" s="2">
        <f t="shared" si="1"/>
        <v>2.3275944227015262</v>
      </c>
      <c r="J32" s="2">
        <f t="shared" si="4"/>
        <v>4.8645712195435434E-6</v>
      </c>
      <c r="L32" s="2">
        <f t="shared" si="5"/>
        <v>0.31946016723413684</v>
      </c>
      <c r="M32" s="2">
        <f t="shared" si="6"/>
        <v>4.3391732532152567E-2</v>
      </c>
      <c r="N32" s="2">
        <f t="shared" si="16"/>
        <v>0.98932728479689502</v>
      </c>
      <c r="O32" s="2">
        <f t="shared" si="7"/>
        <v>1.7968671002039849</v>
      </c>
      <c r="P32" s="2">
        <f t="shared" si="8"/>
        <v>1.3645782990845052</v>
      </c>
      <c r="Q32" s="2">
        <f t="shared" si="9"/>
        <v>0.93165293191820098</v>
      </c>
      <c r="S32" s="2">
        <f t="shared" si="10"/>
        <v>0.20985178030536666</v>
      </c>
      <c r="U32" s="2">
        <f t="shared" si="17"/>
        <v>2.4261899752185507</v>
      </c>
      <c r="V32" s="2">
        <f t="shared" si="11"/>
        <v>9.2910273226328062E-3</v>
      </c>
      <c r="W32" s="2">
        <f t="shared" si="12"/>
        <v>2.6074487032976559</v>
      </c>
      <c r="X32" s="2">
        <f t="shared" si="13"/>
        <v>7.7088802442869697E-2</v>
      </c>
    </row>
    <row r="33" spans="1:24">
      <c r="A33" s="3">
        <v>19.29</v>
      </c>
      <c r="B33" s="11">
        <v>2.5341999999999998</v>
      </c>
      <c r="C33" s="2">
        <f t="shared" si="14"/>
        <v>0.22183606557377047</v>
      </c>
      <c r="E33" s="12">
        <f t="shared" si="0"/>
        <v>0.3737042832689369</v>
      </c>
      <c r="F33" s="2">
        <f t="shared" si="2"/>
        <v>2.3063955545906459E-2</v>
      </c>
      <c r="G33" s="2">
        <f t="shared" si="15"/>
        <v>2.3346533587243625</v>
      </c>
      <c r="H33" s="2">
        <f t="shared" si="3"/>
        <v>3.9818862044387858E-2</v>
      </c>
      <c r="I33" s="2">
        <f t="shared" si="1"/>
        <v>2.61385251738474</v>
      </c>
      <c r="J33" s="2">
        <f t="shared" si="4"/>
        <v>6.344523525726343E-3</v>
      </c>
      <c r="L33" s="2">
        <f t="shared" si="5"/>
        <v>0.33388349036688875</v>
      </c>
      <c r="M33" s="2">
        <f t="shared" si="6"/>
        <v>1.2554625402769495E-2</v>
      </c>
      <c r="N33" s="2">
        <f t="shared" si="16"/>
        <v>1.3083796908136462</v>
      </c>
      <c r="O33" s="2">
        <f t="shared" si="7"/>
        <v>1.5026354304137275</v>
      </c>
      <c r="P33" s="2">
        <f t="shared" si="8"/>
        <v>1.7064552758704883</v>
      </c>
      <c r="Q33" s="2">
        <f t="shared" si="9"/>
        <v>0.68516132832424115</v>
      </c>
      <c r="S33" s="2">
        <f t="shared" si="10"/>
        <v>0.21101173301630777</v>
      </c>
      <c r="U33" s="2">
        <f t="shared" si="17"/>
        <v>2.7148729876568471</v>
      </c>
      <c r="V33" s="2">
        <f t="shared" si="11"/>
        <v>3.2642728468851322E-2</v>
      </c>
      <c r="W33" s="2">
        <f t="shared" si="12"/>
        <v>2.8419429968249643</v>
      </c>
      <c r="X33" s="2">
        <f t="shared" si="13"/>
        <v>9.4705752094810136E-2</v>
      </c>
    </row>
    <row r="34" spans="1:24">
      <c r="A34" s="3">
        <v>21.23</v>
      </c>
      <c r="B34" s="11">
        <v>3.0064000000000002</v>
      </c>
      <c r="C34" s="2">
        <f t="shared" si="14"/>
        <v>0.32229629629629641</v>
      </c>
      <c r="E34" s="12">
        <f t="shared" si="0"/>
        <v>0.37576638829302655</v>
      </c>
      <c r="F34" s="2">
        <f t="shared" si="2"/>
        <v>2.8590507381387846E-3</v>
      </c>
      <c r="G34" s="2">
        <f t="shared" si="15"/>
        <v>2.9576880255178271</v>
      </c>
      <c r="H34" s="2">
        <f t="shared" si="3"/>
        <v>2.3728564579518856E-3</v>
      </c>
      <c r="I34" s="2">
        <f t="shared" si="1"/>
        <v>3.1203124455243505</v>
      </c>
      <c r="J34" s="2">
        <f t="shared" si="4"/>
        <v>1.2976045245338078E-2</v>
      </c>
      <c r="L34" s="2">
        <f t="shared" si="5"/>
        <v>0.35881322340232474</v>
      </c>
      <c r="M34" s="2">
        <f t="shared" si="6"/>
        <v>1.3334859652669865E-3</v>
      </c>
      <c r="N34" s="2">
        <f t="shared" si="16"/>
        <v>2.006236395148925</v>
      </c>
      <c r="O34" s="2">
        <f t="shared" si="7"/>
        <v>1.0003272364686975</v>
      </c>
      <c r="P34" s="2">
        <f t="shared" si="8"/>
        <v>2.4308848918428607</v>
      </c>
      <c r="Q34" s="2">
        <f t="shared" si="9"/>
        <v>0.33121763971712392</v>
      </c>
      <c r="S34" s="2">
        <f t="shared" si="10"/>
        <v>0.21047416120484624</v>
      </c>
      <c r="U34" s="2">
        <f t="shared" si="17"/>
        <v>3.2168875106021639</v>
      </c>
      <c r="V34" s="2">
        <f t="shared" si="11"/>
        <v>4.4304992119495998E-2</v>
      </c>
      <c r="W34" s="2">
        <f t="shared" si="12"/>
        <v>3.2496005884955435</v>
      </c>
      <c r="X34" s="2">
        <f t="shared" si="13"/>
        <v>5.9146526244578571E-2</v>
      </c>
    </row>
    <row r="35" spans="1:24">
      <c r="A35" s="3">
        <v>21.99</v>
      </c>
      <c r="B35" s="11">
        <v>3.4043999999999999</v>
      </c>
      <c r="C35" s="2">
        <f t="shared" si="14"/>
        <v>6.3935483870967758E-2</v>
      </c>
      <c r="E35" s="12">
        <f t="shared" si="0"/>
        <v>0.36983732056271501</v>
      </c>
      <c r="F35" s="2">
        <f t="shared" si="2"/>
        <v>9.3575933691384408E-2</v>
      </c>
      <c r="G35" s="2">
        <f t="shared" si="15"/>
        <v>3.2042056618866548</v>
      </c>
      <c r="H35" s="2">
        <f t="shared" si="3"/>
        <v>4.007777301264033E-2</v>
      </c>
      <c r="I35" s="2">
        <f t="shared" si="1"/>
        <v>3.3180784167282162</v>
      </c>
      <c r="J35" s="2">
        <f t="shared" si="4"/>
        <v>7.4514157385474752E-3</v>
      </c>
      <c r="L35" s="2">
        <f t="shared" si="5"/>
        <v>0.37072976475460206</v>
      </c>
      <c r="M35" s="2">
        <f t="shared" si="6"/>
        <v>9.4122730782906297E-2</v>
      </c>
      <c r="N35" s="2">
        <f t="shared" si="16"/>
        <v>2.373415020111493</v>
      </c>
      <c r="O35" s="2">
        <f t="shared" si="7"/>
        <v>1.0629300287557051</v>
      </c>
      <c r="P35" s="2">
        <f t="shared" si="8"/>
        <v>2.7515784124974196</v>
      </c>
      <c r="Q35" s="2">
        <f t="shared" si="9"/>
        <v>0.42617602510938901</v>
      </c>
      <c r="S35" s="2">
        <f t="shared" si="10"/>
        <v>0.207077215634908</v>
      </c>
      <c r="U35" s="2">
        <f t="shared" si="17"/>
        <v>3.4080986416630559</v>
      </c>
      <c r="V35" s="2">
        <f t="shared" si="11"/>
        <v>1.3679950151693665E-5</v>
      </c>
      <c r="W35" s="2">
        <f t="shared" si="12"/>
        <v>3.4075988121606566</v>
      </c>
      <c r="X35" s="2">
        <f t="shared" si="13"/>
        <v>1.0232399239165576E-5</v>
      </c>
    </row>
    <row r="36" spans="1:24">
      <c r="A36" s="3">
        <v>24.33</v>
      </c>
      <c r="B36" s="11">
        <v>3.2046000000000001</v>
      </c>
      <c r="C36" s="2">
        <f t="shared" si="14"/>
        <v>0.31189415041782731</v>
      </c>
      <c r="E36" s="12">
        <f t="shared" si="0"/>
        <v>0.37362690088680606</v>
      </c>
      <c r="F36" s="2">
        <f t="shared" si="2"/>
        <v>3.8109324804651958E-3</v>
      </c>
      <c r="G36" s="2">
        <f t="shared" si="15"/>
        <v>3.9557094907928771</v>
      </c>
      <c r="H36" s="2">
        <f t="shared" si="3"/>
        <v>0.56416546715913507</v>
      </c>
      <c r="I36" s="2">
        <f t="shared" si="1"/>
        <v>3.9135726613642712</v>
      </c>
      <c r="J36" s="2">
        <f t="shared" si="4"/>
        <v>0.50264223456193735</v>
      </c>
      <c r="L36" s="2">
        <f t="shared" si="5"/>
        <v>0.36578755361017806</v>
      </c>
      <c r="M36" s="2">
        <f t="shared" si="6"/>
        <v>2.9044989076532821E-3</v>
      </c>
      <c r="N36" s="2">
        <f t="shared" si="16"/>
        <v>3.611137948467904</v>
      </c>
      <c r="O36" s="2">
        <f t="shared" si="7"/>
        <v>0.16527310354449209</v>
      </c>
      <c r="P36" s="2">
        <f t="shared" si="8"/>
        <v>3.8029492751956138</v>
      </c>
      <c r="Q36" s="2">
        <f t="shared" si="9"/>
        <v>0.35802185512711621</v>
      </c>
      <c r="S36" s="2">
        <f t="shared" si="10"/>
        <v>0.20908678856289697</v>
      </c>
      <c r="U36" s="2">
        <f t="shared" si="17"/>
        <v>3.9871295478075699</v>
      </c>
      <c r="V36" s="2">
        <f t="shared" si="11"/>
        <v>0.61235249319191964</v>
      </c>
      <c r="W36" s="2">
        <f t="shared" si="12"/>
        <v>3.884379644829405</v>
      </c>
      <c r="X36" s="2">
        <f t="shared" si="13"/>
        <v>0.46210036552439188</v>
      </c>
    </row>
    <row r="37" spans="1:24">
      <c r="A37" s="3">
        <v>25.58</v>
      </c>
      <c r="B37" s="11">
        <v>4.5240999999999998</v>
      </c>
      <c r="C37" s="2">
        <f t="shared" si="14"/>
        <v>0.54347619047619022</v>
      </c>
      <c r="E37" s="12">
        <f t="shared" si="0"/>
        <v>0.3222597040244935</v>
      </c>
      <c r="F37" s="2">
        <f t="shared" si="2"/>
        <v>4.8936733878033718E-2</v>
      </c>
      <c r="G37" s="2">
        <f t="shared" si="15"/>
        <v>4.3284704596220962</v>
      </c>
      <c r="H37" s="2">
        <f t="shared" si="3"/>
        <v>3.8270917068469808E-2</v>
      </c>
      <c r="I37" s="2">
        <f t="shared" si="1"/>
        <v>4.2185605089746643</v>
      </c>
      <c r="J37" s="2">
        <f t="shared" si="4"/>
        <v>9.3354380576021079E-2</v>
      </c>
      <c r="L37" s="2">
        <f t="shared" si="5"/>
        <v>0.35962475788192322</v>
      </c>
      <c r="M37" s="2">
        <f t="shared" si="6"/>
        <v>3.3801349266964306E-2</v>
      </c>
      <c r="N37" s="2">
        <f t="shared" si="16"/>
        <v>4.3439410626735144</v>
      </c>
      <c r="O37" s="2">
        <f t="shared" si="7"/>
        <v>3.2457242698608481E-2</v>
      </c>
      <c r="P37" s="2">
        <f t="shared" si="8"/>
        <v>4.3578729493927533</v>
      </c>
      <c r="Q37" s="2">
        <f t="shared" si="9"/>
        <v>2.7631432353584093E-2</v>
      </c>
      <c r="S37" s="2">
        <f t="shared" si="10"/>
        <v>0.18640138507643378</v>
      </c>
      <c r="U37" s="2">
        <f t="shared" si="17"/>
        <v>4.2757489818134093</v>
      </c>
      <c r="V37" s="2">
        <f t="shared" si="11"/>
        <v>6.1678228234316179E-2</v>
      </c>
      <c r="W37" s="2">
        <f t="shared" si="12"/>
        <v>4.1314993149735866</v>
      </c>
      <c r="X37" s="2">
        <f t="shared" si="13"/>
        <v>0.15413529788320893</v>
      </c>
    </row>
    <row r="38" spans="1:24">
      <c r="A38" s="3">
        <v>26.43</v>
      </c>
      <c r="B38" s="11">
        <v>4.3459000000000003</v>
      </c>
      <c r="C38" s="2">
        <f t="shared" si="14"/>
        <v>0.32973118279569874</v>
      </c>
      <c r="E38" s="12">
        <f t="shared" si="0"/>
        <v>0.3325387487856063</v>
      </c>
      <c r="F38" s="2">
        <f t="shared" si="2"/>
        <v>7.8824267876855995E-6</v>
      </c>
      <c r="G38" s="2">
        <f t="shared" si="15"/>
        <v>4.566768289915581</v>
      </c>
      <c r="H38" s="2">
        <f t="shared" si="3"/>
        <v>4.8782801490233015E-2</v>
      </c>
      <c r="I38" s="2">
        <f t="shared" si="1"/>
        <v>4.4191700923738786</v>
      </c>
      <c r="J38" s="2">
        <f t="shared" si="4"/>
        <v>5.3685064364766546E-3</v>
      </c>
      <c r="L38" s="2">
        <f t="shared" si="5"/>
        <v>0.36579834958526425</v>
      </c>
      <c r="M38" s="2">
        <f t="shared" si="6"/>
        <v>1.3008405202263372E-3</v>
      </c>
      <c r="N38" s="2">
        <f t="shared" si="16"/>
        <v>4.811070258778793</v>
      </c>
      <c r="O38" s="2">
        <f t="shared" si="7"/>
        <v>0.21638336965232896</v>
      </c>
      <c r="P38" s="2">
        <f t="shared" si="8"/>
        <v>4.7142340303543557</v>
      </c>
      <c r="Q38" s="2">
        <f t="shared" si="9"/>
        <v>0.13566995791708322</v>
      </c>
      <c r="S38" s="2">
        <f t="shared" si="10"/>
        <v>0.19062738142328939</v>
      </c>
      <c r="U38" s="2">
        <f t="shared" si="17"/>
        <v>4.4633134778436654</v>
      </c>
      <c r="V38" s="2">
        <f t="shared" si="11"/>
        <v>1.3785924779344828E-2</v>
      </c>
      <c r="W38" s="2">
        <f t="shared" si="12"/>
        <v>4.296004100623672</v>
      </c>
      <c r="X38" s="2">
        <f t="shared" si="13"/>
        <v>2.489600774572681E-3</v>
      </c>
    </row>
    <row r="39" spans="1:24">
      <c r="A39" s="3">
        <v>27.44</v>
      </c>
      <c r="B39" s="11">
        <v>5.1374000000000004</v>
      </c>
      <c r="C39" s="2">
        <f t="shared" si="14"/>
        <v>0.59584999999999999</v>
      </c>
      <c r="E39" s="12">
        <f t="shared" si="0"/>
        <v>0.28003628400161878</v>
      </c>
      <c r="F39" s="2">
        <f t="shared" si="2"/>
        <v>9.9738303212706186E-2</v>
      </c>
      <c r="G39" s="2">
        <f t="shared" si="15"/>
        <v>4.8363657494160384</v>
      </c>
      <c r="H39" s="2">
        <f t="shared" si="3"/>
        <v>9.0621620024647659E-2</v>
      </c>
      <c r="I39" s="2">
        <f t="shared" si="1"/>
        <v>4.649543454662016</v>
      </c>
      <c r="J39" s="2">
        <f t="shared" si="4"/>
        <v>0.23800400882911282</v>
      </c>
      <c r="L39" s="2">
        <f t="shared" si="5"/>
        <v>0.32562886391399049</v>
      </c>
      <c r="M39" s="2">
        <f t="shared" si="6"/>
        <v>7.3019462387613671E-2</v>
      </c>
      <c r="N39" s="2">
        <f t="shared" si="16"/>
        <v>5.3148341297790713</v>
      </c>
      <c r="O39" s="2">
        <f t="shared" si="7"/>
        <v>3.1482870410456179E-2</v>
      </c>
      <c r="P39" s="2">
        <f t="shared" si="8"/>
        <v>5.1051939300509224</v>
      </c>
      <c r="Q39" s="2">
        <f t="shared" si="9"/>
        <v>1.0372309415649077E-3</v>
      </c>
      <c r="S39" s="2">
        <f t="shared" si="10"/>
        <v>0.16959616439075298</v>
      </c>
      <c r="U39" s="2">
        <f t="shared" si="17"/>
        <v>4.6788347043789589</v>
      </c>
      <c r="V39" s="2">
        <f t="shared" si="11"/>
        <v>0.21028213034801321</v>
      </c>
      <c r="W39" s="2">
        <f t="shared" si="12"/>
        <v>4.4874463991994098</v>
      </c>
      <c r="X39" s="2">
        <f t="shared" si="13"/>
        <v>0.42243968319365349</v>
      </c>
    </row>
    <row r="40" spans="1:24">
      <c r="A40" s="3">
        <v>28.43</v>
      </c>
      <c r="B40" s="11">
        <v>5.5376000000000003</v>
      </c>
      <c r="C40" s="2">
        <f t="shared" si="14"/>
        <v>-7.9606557377049511E-2</v>
      </c>
      <c r="E40" s="12">
        <f t="shared" si="0"/>
        <v>0.24720958809152477</v>
      </c>
      <c r="F40" s="2">
        <f t="shared" si="2"/>
        <v>0.10680879293893632</v>
      </c>
      <c r="G40" s="2">
        <f t="shared" si="15"/>
        <v>5.0838444697885086</v>
      </c>
      <c r="H40" s="2">
        <f t="shared" si="3"/>
        <v>0.20589408119751199</v>
      </c>
      <c r="I40" s="2">
        <f t="shared" si="1"/>
        <v>4.866291520191818</v>
      </c>
      <c r="J40" s="2">
        <f t="shared" si="4"/>
        <v>0.45065507506237273</v>
      </c>
      <c r="L40" s="2">
        <f t="shared" si="5"/>
        <v>0.29279311540237934</v>
      </c>
      <c r="M40" s="2">
        <f t="shared" si="6"/>
        <v>0.13868151628622569</v>
      </c>
      <c r="N40" s="2">
        <f t="shared" si="16"/>
        <v>5.7307242321261525</v>
      </c>
      <c r="O40" s="2">
        <f t="shared" si="7"/>
        <v>3.7296969034315897E-2</v>
      </c>
      <c r="P40" s="2">
        <f t="shared" si="8"/>
        <v>5.4476743413599573</v>
      </c>
      <c r="Q40" s="2">
        <f t="shared" si="9"/>
        <v>8.0866240818455379E-3</v>
      </c>
      <c r="S40" s="2">
        <f t="shared" si="10"/>
        <v>0.15693483690614562</v>
      </c>
      <c r="U40" s="2">
        <f t="shared" si="17"/>
        <v>4.8812473681368997</v>
      </c>
      <c r="V40" s="2">
        <f t="shared" si="11"/>
        <v>0.43079877735361882</v>
      </c>
      <c r="W40" s="2">
        <f t="shared" si="12"/>
        <v>4.6706093199578342</v>
      </c>
      <c r="X40" s="2">
        <f t="shared" si="13"/>
        <v>0.75167283927997752</v>
      </c>
    </row>
    <row r="41" spans="1:24">
      <c r="A41" s="3">
        <v>30.49</v>
      </c>
      <c r="B41" s="11">
        <v>4.8945999999999996</v>
      </c>
      <c r="C41" s="2">
        <f t="shared" si="14"/>
        <v>-0.16206185567010326</v>
      </c>
      <c r="E41" s="12">
        <f t="shared" si="0"/>
        <v>0.29797237126074838</v>
      </c>
      <c r="F41" s="2">
        <f t="shared" si="2"/>
        <v>0.21163148994786626</v>
      </c>
      <c r="G41" s="2">
        <f t="shared" si="15"/>
        <v>5.5635287965097735</v>
      </c>
      <c r="H41" s="2">
        <f t="shared" si="3"/>
        <v>0.44746573480001445</v>
      </c>
      <c r="I41" s="2">
        <f t="shared" si="1"/>
        <v>5.2866333742464011</v>
      </c>
      <c r="J41" s="2">
        <f t="shared" si="4"/>
        <v>0.15369016652301909</v>
      </c>
      <c r="L41" s="2">
        <f t="shared" si="5"/>
        <v>0.34145005934602757</v>
      </c>
      <c r="M41" s="2">
        <f t="shared" si="6"/>
        <v>0.25352424856321132</v>
      </c>
      <c r="N41" s="2">
        <f t="shared" si="16"/>
        <v>6.4237706968055646</v>
      </c>
      <c r="O41" s="2">
        <f t="shared" si="7"/>
        <v>2.338363019968817</v>
      </c>
      <c r="P41" s="2">
        <f t="shared" si="8"/>
        <v>6.0208185717021552</v>
      </c>
      <c r="Q41" s="2">
        <f t="shared" si="9"/>
        <v>1.2683682712468434</v>
      </c>
      <c r="S41" s="2">
        <f t="shared" si="10"/>
        <v>0.17664686994649414</v>
      </c>
      <c r="U41" s="2">
        <f t="shared" si="17"/>
        <v>5.2840764517132888</v>
      </c>
      <c r="V41" s="2">
        <f t="shared" si="11"/>
        <v>0.15169190643917405</v>
      </c>
      <c r="W41" s="2">
        <f t="shared" si="12"/>
        <v>5.0366495968485046</v>
      </c>
      <c r="X41" s="2">
        <f t="shared" si="13"/>
        <v>2.0178087964822781E-2</v>
      </c>
    </row>
    <row r="42" spans="1:24">
      <c r="A42" s="3">
        <v>31.34</v>
      </c>
      <c r="B42" s="11">
        <v>5.0659999999999998</v>
      </c>
      <c r="C42" s="2">
        <f t="shared" si="14"/>
        <v>0.67827027027026865</v>
      </c>
      <c r="E42" s="12">
        <f t="shared" ref="E42:E62" si="18">B42*($F$7-$F$8*LN(B42))</f>
        <v>0.28547068404927228</v>
      </c>
      <c r="F42" s="2">
        <f t="shared" si="2"/>
        <v>0.15429151493538595</v>
      </c>
      <c r="G42" s="2">
        <f t="shared" si="15"/>
        <v>5.7298580684840585</v>
      </c>
      <c r="H42" s="2">
        <f t="shared" si="3"/>
        <v>0.44070753509138516</v>
      </c>
      <c r="I42" s="2">
        <f t="shared" ref="I42:I62" si="19">$J$10*EXP($J$7/$J$8)*EXP(-$J$7/$J$8 *EXP(-$J$8*A42))</f>
        <v>5.4475973533593542</v>
      </c>
      <c r="J42" s="2">
        <f t="shared" si="4"/>
        <v>0.145616540090864</v>
      </c>
      <c r="L42" s="2">
        <f t="shared" si="5"/>
        <v>0.33060279195640263</v>
      </c>
      <c r="M42" s="2">
        <f t="shared" si="6"/>
        <v>0.12087267547712249</v>
      </c>
      <c r="N42" s="2">
        <f t="shared" si="16"/>
        <v>6.5592938281307021</v>
      </c>
      <c r="O42" s="2">
        <f t="shared" si="7"/>
        <v>2.2299264571332471</v>
      </c>
      <c r="P42" s="2">
        <f t="shared" si="8"/>
        <v>6.2043820756999528</v>
      </c>
      <c r="Q42" s="2">
        <f t="shared" si="9"/>
        <v>1.2959137502749334</v>
      </c>
      <c r="S42" s="2">
        <f t="shared" si="10"/>
        <v>0.17172103956566098</v>
      </c>
      <c r="U42" s="2">
        <f t="shared" si="17"/>
        <v>5.4340351457438594</v>
      </c>
      <c r="V42" s="2">
        <f t="shared" si="11"/>
        <v>0.13544986850270394</v>
      </c>
      <c r="W42" s="2">
        <f t="shared" si="12"/>
        <v>5.1815130847232034</v>
      </c>
      <c r="X42" s="2">
        <f t="shared" si="13"/>
        <v>1.3343272742269999E-2</v>
      </c>
    </row>
    <row r="43" spans="1:24">
      <c r="A43" s="3">
        <v>32.340000000000003</v>
      </c>
      <c r="B43" s="11">
        <v>6.1494</v>
      </c>
      <c r="C43" s="2">
        <f t="shared" si="14"/>
        <v>1.0775903614457831</v>
      </c>
      <c r="E43" s="12">
        <f t="shared" si="18"/>
        <v>0.18975525851677727</v>
      </c>
      <c r="F43" s="2">
        <f t="shared" si="2"/>
        <v>0.78825116999295852</v>
      </c>
      <c r="G43" s="2">
        <f t="shared" si="15"/>
        <v>5.9114881245150741</v>
      </c>
      <c r="H43" s="2">
        <f t="shared" si="3"/>
        <v>5.6602060496754869E-2</v>
      </c>
      <c r="I43" s="2">
        <f t="shared" si="19"/>
        <v>5.6275342248148847</v>
      </c>
      <c r="J43" s="2">
        <f t="shared" si="4"/>
        <v>0.27234388730956122</v>
      </c>
      <c r="L43" s="2">
        <f t="shared" si="5"/>
        <v>0.22633560648111051</v>
      </c>
      <c r="M43" s="2">
        <f t="shared" si="6"/>
        <v>0.72463465784996484</v>
      </c>
      <c r="N43" s="2">
        <f t="shared" si="16"/>
        <v>6.6786322882752378</v>
      </c>
      <c r="O43" s="2">
        <f t="shared" si="7"/>
        <v>0.28008681495304444</v>
      </c>
      <c r="P43" s="2">
        <f t="shared" si="8"/>
        <v>6.3851059971291271</v>
      </c>
      <c r="Q43" s="2">
        <f t="shared" si="9"/>
        <v>5.5557317082636073E-2</v>
      </c>
      <c r="S43" s="2">
        <f t="shared" si="10"/>
        <v>0.13532020070600825</v>
      </c>
      <c r="U43" s="2">
        <f t="shared" si="17"/>
        <v>5.6028931162172313</v>
      </c>
      <c r="V43" s="2">
        <f t="shared" si="11"/>
        <v>0.29866977402195266</v>
      </c>
      <c r="W43" s="2">
        <f t="shared" si="12"/>
        <v>5.347205948869818</v>
      </c>
      <c r="X43" s="2">
        <f t="shared" si="13"/>
        <v>0.64351529566865295</v>
      </c>
    </row>
    <row r="44" spans="1:24">
      <c r="A44" s="3">
        <v>33</v>
      </c>
      <c r="B44" s="11">
        <v>6.8548</v>
      </c>
      <c r="C44" s="2">
        <f t="shared" si="14"/>
        <v>-6.3846153846153816E-2</v>
      </c>
      <c r="E44" s="12">
        <f t="shared" si="18"/>
        <v>0.11360472068741778</v>
      </c>
      <c r="F44" s="2">
        <f t="shared" si="2"/>
        <v>3.1488812872729373E-2</v>
      </c>
      <c r="G44" s="2">
        <f t="shared" si="15"/>
        <v>6.0208080420280075</v>
      </c>
      <c r="H44" s="2">
        <f t="shared" si="3"/>
        <v>0.69554258596195784</v>
      </c>
      <c r="I44" s="2">
        <f t="shared" si="19"/>
        <v>5.7407292226293336</v>
      </c>
      <c r="J44" s="2">
        <f t="shared" si="4"/>
        <v>1.2411536969912809</v>
      </c>
      <c r="L44" s="2">
        <f t="shared" si="5"/>
        <v>0.12530862183901564</v>
      </c>
      <c r="M44" s="2">
        <f t="shared" si="6"/>
        <v>3.5779529164506781E-2</v>
      </c>
      <c r="N44" s="2">
        <f t="shared" si="16"/>
        <v>6.7331085384448981</v>
      </c>
      <c r="O44" s="2">
        <f t="shared" si="7"/>
        <v>1.4808811815416847E-2</v>
      </c>
      <c r="P44" s="2">
        <f t="shared" si="8"/>
        <v>6.4856942222279423</v>
      </c>
      <c r="Q44" s="2">
        <f t="shared" si="9"/>
        <v>0.13623907518471562</v>
      </c>
      <c r="S44" s="2">
        <f t="shared" si="10"/>
        <v>0.1074184774313709</v>
      </c>
      <c r="U44" s="2">
        <f t="shared" si="17"/>
        <v>5.7085388512800916</v>
      </c>
      <c r="V44" s="2">
        <f t="shared" si="11"/>
        <v>1.3139146210646839</v>
      </c>
      <c r="W44" s="2">
        <f t="shared" si="12"/>
        <v>5.4537320952866697</v>
      </c>
      <c r="X44" s="2">
        <f t="shared" si="13"/>
        <v>1.9629912736178017</v>
      </c>
    </row>
    <row r="45" spans="1:24">
      <c r="A45" s="3">
        <v>35.200000000000003</v>
      </c>
      <c r="B45" s="11">
        <v>5.9668000000000001</v>
      </c>
      <c r="C45" s="2">
        <f t="shared" si="14"/>
        <v>-4.7994011976047954E-2</v>
      </c>
      <c r="E45" s="12">
        <f t="shared" si="18"/>
        <v>0.20777963344770858</v>
      </c>
      <c r="F45" s="2">
        <f t="shared" si="2"/>
        <v>6.5420157693357531E-2</v>
      </c>
      <c r="G45" s="2">
        <f t="shared" si="15"/>
        <v>6.3633289329686766</v>
      </c>
      <c r="H45" s="2">
        <f t="shared" si="3"/>
        <v>0.15723519468127717</v>
      </c>
      <c r="I45" s="2">
        <f t="shared" si="19"/>
        <v>6.0867314878297298</v>
      </c>
      <c r="J45" s="2">
        <f t="shared" si="4"/>
        <v>1.4383561773052611E-2</v>
      </c>
      <c r="L45" s="2">
        <f t="shared" si="5"/>
        <v>0.2482290087613202</v>
      </c>
      <c r="M45" s="2">
        <f t="shared" si="6"/>
        <v>8.7748078014771247E-2</v>
      </c>
      <c r="N45" s="2">
        <f t="shared" si="16"/>
        <v>6.8767217699656511</v>
      </c>
      <c r="O45" s="2">
        <f t="shared" si="7"/>
        <v>0.82795762745742307</v>
      </c>
      <c r="P45" s="2">
        <f t="shared" si="8"/>
        <v>6.7335573751985853</v>
      </c>
      <c r="Q45" s="2">
        <f t="shared" si="9"/>
        <v>0.58791687242142399</v>
      </c>
      <c r="S45" s="2">
        <f t="shared" si="10"/>
        <v>0.14203916597294231</v>
      </c>
      <c r="U45" s="2">
        <f t="shared" si="17"/>
        <v>6.0482835848882308</v>
      </c>
      <c r="V45" s="2">
        <f t="shared" si="11"/>
        <v>6.6395746062375E-3</v>
      </c>
      <c r="W45" s="2">
        <f t="shared" si="12"/>
        <v>5.7924584743004051</v>
      </c>
      <c r="X45" s="2">
        <f t="shared" si="13"/>
        <v>3.0394967583262558E-2</v>
      </c>
    </row>
    <row r="46" spans="1:24">
      <c r="A46" s="3">
        <v>36.340000000000003</v>
      </c>
      <c r="B46" s="11">
        <v>6.6944999999999997</v>
      </c>
      <c r="C46" s="2">
        <f t="shared" si="14"/>
        <v>0.32186602870813447</v>
      </c>
      <c r="E46" s="12">
        <f t="shared" si="18"/>
        <v>0.13178539253000957</v>
      </c>
      <c r="F46" s="2">
        <f t="shared" si="2"/>
        <v>3.6130648249880687E-2</v>
      </c>
      <c r="G46" s="2">
        <f t="shared" si="15"/>
        <v>6.5035893469090595</v>
      </c>
      <c r="H46" s="2">
        <f t="shared" si="3"/>
        <v>3.6446877463609285E-2</v>
      </c>
      <c r="I46" s="2">
        <f t="shared" si="19"/>
        <v>6.247700637063037</v>
      </c>
      <c r="J46" s="2">
        <f t="shared" si="4"/>
        <v>0.19962967072087567</v>
      </c>
      <c r="L46" s="2">
        <f t="shared" si="5"/>
        <v>0.1505615185686989</v>
      </c>
      <c r="M46" s="2">
        <f t="shared" si="6"/>
        <v>2.9345235194111984E-2</v>
      </c>
      <c r="N46" s="2">
        <f t="shared" si="16"/>
        <v>6.8976787438390419</v>
      </c>
      <c r="O46" s="2">
        <f t="shared" si="7"/>
        <v>4.1281601948011136E-2</v>
      </c>
      <c r="P46" s="2">
        <f t="shared" si="8"/>
        <v>6.8206620126445658</v>
      </c>
      <c r="Q46" s="2">
        <f t="shared" si="9"/>
        <v>1.5916853434527672E-2</v>
      </c>
      <c r="S46" s="2">
        <f t="shared" si="10"/>
        <v>0.11401705092252046</v>
      </c>
      <c r="U46" s="2">
        <f t="shared" si="17"/>
        <v>6.2028557255039605</v>
      </c>
      <c r="V46" s="2">
        <f t="shared" si="11"/>
        <v>0.24171409264473676</v>
      </c>
      <c r="W46" s="2">
        <f t="shared" si="12"/>
        <v>5.9580954417954501</v>
      </c>
      <c r="X46" s="2">
        <f t="shared" si="13"/>
        <v>0.54229167334443773</v>
      </c>
    </row>
    <row r="47" spans="1:24">
      <c r="A47" s="3">
        <v>37.29</v>
      </c>
      <c r="B47" s="11">
        <v>6.6395</v>
      </c>
      <c r="C47" s="2">
        <f t="shared" si="14"/>
        <v>9.37962962962966E-2</v>
      </c>
      <c r="E47" s="12">
        <f t="shared" si="18"/>
        <v>0.13790756749365485</v>
      </c>
      <c r="F47" s="2">
        <f t="shared" si="2"/>
        <v>1.9458042466468874E-3</v>
      </c>
      <c r="G47" s="2">
        <f t="shared" si="15"/>
        <v>6.6071667278798127</v>
      </c>
      <c r="H47" s="2">
        <f t="shared" si="3"/>
        <v>1.0454404859980761E-3</v>
      </c>
      <c r="I47" s="2">
        <f t="shared" si="19"/>
        <v>6.3727333236885642</v>
      </c>
      <c r="J47" s="2">
        <f t="shared" si="4"/>
        <v>7.1164459590250362E-2</v>
      </c>
      <c r="L47" s="2">
        <f t="shared" si="5"/>
        <v>0.15891496623607448</v>
      </c>
      <c r="M47" s="2">
        <f t="shared" si="6"/>
        <v>4.2404411747257315E-3</v>
      </c>
      <c r="N47" s="2">
        <f t="shared" si="16"/>
        <v>6.9084815667907158</v>
      </c>
      <c r="O47" s="2">
        <f t="shared" si="7"/>
        <v>7.2351083273188316E-2</v>
      </c>
      <c r="P47" s="2">
        <f t="shared" si="8"/>
        <v>6.8772827917812771</v>
      </c>
      <c r="Q47" s="2">
        <f t="shared" si="9"/>
        <v>5.6540656067298203E-2</v>
      </c>
      <c r="S47" s="2">
        <f t="shared" si="10"/>
        <v>0.11624725578256179</v>
      </c>
      <c r="U47" s="2">
        <f t="shared" si="17"/>
        <v>6.3232008032382545</v>
      </c>
      <c r="V47" s="2">
        <f t="shared" si="11"/>
        <v>0.10004518187212537</v>
      </c>
      <c r="W47" s="2">
        <f t="shared" si="12"/>
        <v>6.0910182375980915</v>
      </c>
      <c r="X47" s="2">
        <f t="shared" si="13"/>
        <v>0.30083224368750361</v>
      </c>
    </row>
    <row r="48" spans="1:24">
      <c r="A48" s="3">
        <v>38.5</v>
      </c>
      <c r="B48" s="11">
        <v>6.8971</v>
      </c>
      <c r="C48" s="2">
        <f t="shared" si="14"/>
        <v>0.27609243697478952</v>
      </c>
      <c r="E48" s="12">
        <f t="shared" si="18"/>
        <v>0.10872449644595636</v>
      </c>
      <c r="F48" s="2">
        <f t="shared" si="2"/>
        <v>2.8012027516863033E-2</v>
      </c>
      <c r="G48" s="2">
        <f t="shared" si="15"/>
        <v>6.7262985301420386</v>
      </c>
      <c r="H48" s="2">
        <f t="shared" si="3"/>
        <v>2.91731421056401E-2</v>
      </c>
      <c r="I48" s="2">
        <f t="shared" si="19"/>
        <v>6.5205245265898766</v>
      </c>
      <c r="J48" s="2">
        <f t="shared" si="4"/>
        <v>0.14180908717405857</v>
      </c>
      <c r="L48" s="2">
        <f t="shared" si="5"/>
        <v>0.11841981096408923</v>
      </c>
      <c r="M48" s="2">
        <f t="shared" si="6"/>
        <v>2.4860656993110169E-2</v>
      </c>
      <c r="N48" s="2">
        <f t="shared" si="16"/>
        <v>6.9178471358497564</v>
      </c>
      <c r="O48" s="2">
        <f t="shared" si="7"/>
        <v>4.304436459682474E-4</v>
      </c>
      <c r="P48" s="2">
        <f t="shared" si="8"/>
        <v>6.9329127785638356</v>
      </c>
      <c r="Q48" s="2">
        <f t="shared" si="9"/>
        <v>1.282555108462321E-3</v>
      </c>
      <c r="S48" s="2">
        <f t="shared" si="10"/>
        <v>0.10565318579493566</v>
      </c>
      <c r="U48" s="2">
        <f t="shared" si="17"/>
        <v>6.4679182512159921</v>
      </c>
      <c r="V48" s="2">
        <f t="shared" si="11"/>
        <v>0.18419697348929931</v>
      </c>
      <c r="W48" s="2">
        <f t="shared" si="12"/>
        <v>6.2536788283986384</v>
      </c>
      <c r="X48" s="2">
        <f t="shared" si="13"/>
        <v>0.41399080406486877</v>
      </c>
    </row>
    <row r="49" spans="1:24">
      <c r="A49" s="3">
        <v>39.67</v>
      </c>
      <c r="B49" s="11">
        <v>7.2965999999999998</v>
      </c>
      <c r="C49" s="2">
        <f t="shared" si="14"/>
        <v>0.11487804878048787</v>
      </c>
      <c r="E49" s="12">
        <f t="shared" si="18"/>
        <v>6.0978648725110482E-2</v>
      </c>
      <c r="F49" s="2">
        <f t="shared" si="2"/>
        <v>2.9051453263296153E-3</v>
      </c>
      <c r="G49" s="2">
        <f t="shared" si="15"/>
        <v>6.8269875047576285</v>
      </c>
      <c r="H49" s="2">
        <f t="shared" si="3"/>
        <v>0.22053589568776616</v>
      </c>
      <c r="I49" s="2">
        <f t="shared" si="19"/>
        <v>6.6518298230091011</v>
      </c>
      <c r="J49" s="2">
        <f t="shared" si="4"/>
        <v>0.41572858113687478</v>
      </c>
      <c r="L49" s="2">
        <f t="shared" si="5"/>
        <v>4.872347643580012E-2</v>
      </c>
      <c r="M49" s="2">
        <f t="shared" si="6"/>
        <v>4.3764274421085247E-3</v>
      </c>
      <c r="N49" s="2">
        <f t="shared" si="16"/>
        <v>6.9232089751960215</v>
      </c>
      <c r="O49" s="2">
        <f t="shared" si="7"/>
        <v>0.1394208574041651</v>
      </c>
      <c r="P49" s="2">
        <f t="shared" si="8"/>
        <v>6.9730774365877091</v>
      </c>
      <c r="Q49" s="2">
        <f t="shared" si="9"/>
        <v>0.10466684903685965</v>
      </c>
      <c r="S49" s="2">
        <f t="shared" si="10"/>
        <v>8.8504189459771565E-2</v>
      </c>
      <c r="U49" s="2">
        <f t="shared" si="17"/>
        <v>6.5977087160418435</v>
      </c>
      <c r="V49" s="2">
        <f t="shared" si="11"/>
        <v>0.48844902679268021</v>
      </c>
      <c r="W49" s="2">
        <f t="shared" si="12"/>
        <v>6.4040012026051167</v>
      </c>
      <c r="X49" s="2">
        <f t="shared" si="13"/>
        <v>0.79673261311079147</v>
      </c>
    </row>
    <row r="50" spans="1:24">
      <c r="A50" s="3">
        <v>41.37</v>
      </c>
      <c r="B50" s="11">
        <v>7.2267999999999999</v>
      </c>
      <c r="C50" s="2">
        <f t="shared" si="14"/>
        <v>-0.14264604810996573</v>
      </c>
      <c r="E50" s="12">
        <f t="shared" si="18"/>
        <v>6.9532737560194027E-2</v>
      </c>
      <c r="F50" s="2">
        <f t="shared" si="2"/>
        <v>4.5019837088463584E-2</v>
      </c>
      <c r="G50" s="2">
        <f t="shared" si="15"/>
        <v>6.9551452151125392</v>
      </c>
      <c r="H50" s="2">
        <f t="shared" si="3"/>
        <v>7.3796322152252514E-2</v>
      </c>
      <c r="I50" s="2">
        <f t="shared" si="19"/>
        <v>6.8236581016860516</v>
      </c>
      <c r="J50" s="2">
        <f t="shared" si="4"/>
        <v>0.16252339017617384</v>
      </c>
      <c r="L50" s="2">
        <f t="shared" si="5"/>
        <v>6.1505093444114423E-2</v>
      </c>
      <c r="M50" s="2">
        <f t="shared" si="6"/>
        <v>4.1677688597834071E-2</v>
      </c>
      <c r="N50" s="2">
        <f t="shared" si="16"/>
        <v>6.9279201775784429</v>
      </c>
      <c r="O50" s="2">
        <f t="shared" si="7"/>
        <v>8.9329148250741425E-2</v>
      </c>
      <c r="P50" s="2">
        <f t="shared" si="8"/>
        <v>7.014086733827499</v>
      </c>
      <c r="Q50" s="2">
        <f t="shared" si="9"/>
        <v>4.5246933605773199E-2</v>
      </c>
      <c r="S50" s="2">
        <f t="shared" si="10"/>
        <v>9.1561162452114653E-2</v>
      </c>
      <c r="U50" s="2">
        <f t="shared" si="17"/>
        <v>6.7728330442407358</v>
      </c>
      <c r="V50" s="2">
        <f t="shared" si="11"/>
        <v>0.20608599692133359</v>
      </c>
      <c r="W50" s="2">
        <f t="shared" si="12"/>
        <v>6.6105182548784107</v>
      </c>
      <c r="X50" s="2">
        <f t="shared" si="13"/>
        <v>0.37980318937011143</v>
      </c>
    </row>
    <row r="51" spans="1:24">
      <c r="A51" s="3">
        <v>42.58</v>
      </c>
      <c r="B51" s="11">
        <v>6.8815</v>
      </c>
      <c r="C51" s="2">
        <f t="shared" si="14"/>
        <v>0.21703980099502462</v>
      </c>
      <c r="E51" s="12">
        <f t="shared" si="18"/>
        <v>0.11052827849041259</v>
      </c>
      <c r="F51" s="2">
        <f t="shared" si="2"/>
        <v>1.1344704426250475E-2</v>
      </c>
      <c r="G51" s="2">
        <f t="shared" si="15"/>
        <v>7.0296212816874792</v>
      </c>
      <c r="H51" s="2">
        <f t="shared" si="3"/>
        <v>2.1939914088741588E-2</v>
      </c>
      <c r="I51" s="2">
        <f t="shared" si="19"/>
        <v>6.9332813404057729</v>
      </c>
      <c r="J51" s="2">
        <f t="shared" si="4"/>
        <v>2.6813072142185374E-3</v>
      </c>
      <c r="L51" s="2">
        <f t="shared" si="5"/>
        <v>0.12097130426915728</v>
      </c>
      <c r="M51" s="2">
        <f t="shared" si="6"/>
        <v>9.2291560631679835E-3</v>
      </c>
      <c r="N51" s="2">
        <f t="shared" si="16"/>
        <v>6.9293447308673128</v>
      </c>
      <c r="O51" s="2">
        <f t="shared" si="7"/>
        <v>2.2891182717656028E-3</v>
      </c>
      <c r="P51" s="2">
        <f t="shared" si="8"/>
        <v>7.0342699861291251</v>
      </c>
      <c r="Q51" s="2">
        <f t="shared" si="9"/>
        <v>2.3338668661893099E-2</v>
      </c>
      <c r="S51" s="2">
        <f t="shared" si="10"/>
        <v>0.10630537045554767</v>
      </c>
      <c r="U51" s="2">
        <f t="shared" si="17"/>
        <v>6.8843025907741913</v>
      </c>
      <c r="V51" s="2">
        <f t="shared" si="11"/>
        <v>7.8545150475822792E-6</v>
      </c>
      <c r="W51" s="2">
        <f t="shared" si="12"/>
        <v>6.7491666129022452</v>
      </c>
      <c r="X51" s="2">
        <f t="shared" si="13"/>
        <v>1.7512125340764208E-2</v>
      </c>
    </row>
    <row r="52" spans="1:24">
      <c r="A52" s="3">
        <v>45.39</v>
      </c>
      <c r="B52" s="11">
        <v>8.0992999999999995</v>
      </c>
      <c r="C52" s="2">
        <f t="shared" si="14"/>
        <v>8.6763157894736709E-2</v>
      </c>
      <c r="E52" s="12">
        <f t="shared" si="18"/>
        <v>-4.3505856549460147E-2</v>
      </c>
      <c r="F52" s="2">
        <f t="shared" si="2"/>
        <v>1.6970016124262372E-2</v>
      </c>
      <c r="G52" s="2">
        <f t="shared" si="15"/>
        <v>7.1796232437678151</v>
      </c>
      <c r="H52" s="2">
        <f t="shared" si="3"/>
        <v>0.84580533595375262</v>
      </c>
      <c r="I52" s="2">
        <f t="shared" si="19"/>
        <v>7.1516337124108844</v>
      </c>
      <c r="J52" s="2">
        <f t="shared" si="4"/>
        <v>0.89807139263293534</v>
      </c>
      <c r="L52" s="2">
        <f t="shared" si="5"/>
        <v>-0.11665835218753119</v>
      </c>
      <c r="M52" s="2">
        <f t="shared" si="6"/>
        <v>4.1380310764150219E-2</v>
      </c>
      <c r="N52" s="2">
        <f t="shared" si="16"/>
        <v>6.9312974248625983</v>
      </c>
      <c r="O52" s="2">
        <f t="shared" si="7"/>
        <v>1.3642300155276006</v>
      </c>
      <c r="P52" s="2">
        <f t="shared" si="8"/>
        <v>7.0629333093130855</v>
      </c>
      <c r="Q52" s="2">
        <f t="shared" si="9"/>
        <v>1.0740559175653457</v>
      </c>
      <c r="S52" s="2">
        <f t="shared" si="10"/>
        <v>5.162923297871691E-2</v>
      </c>
      <c r="U52" s="2">
        <f t="shared" si="17"/>
        <v>7.1233513645707234</v>
      </c>
      <c r="V52" s="2">
        <f t="shared" si="11"/>
        <v>0.95247573899626614</v>
      </c>
      <c r="W52" s="2">
        <f t="shared" si="12"/>
        <v>7.0456190479933953</v>
      </c>
      <c r="X52" s="2">
        <f t="shared" si="13"/>
        <v>1.1102435486215436</v>
      </c>
    </row>
    <row r="53" spans="1:24">
      <c r="A53" s="3">
        <v>46.38</v>
      </c>
      <c r="B53" s="11">
        <v>7.2111999999999998</v>
      </c>
      <c r="C53" s="2">
        <f t="shared" si="14"/>
        <v>-0.35513793103448277</v>
      </c>
      <c r="E53" s="12">
        <f t="shared" si="18"/>
        <v>7.1432445318323254E-2</v>
      </c>
      <c r="F53" s="2">
        <f t="shared" si="2"/>
        <v>0.18196228598177458</v>
      </c>
      <c r="G53" s="2">
        <f t="shared" si="15"/>
        <v>7.2159037363323355</v>
      </c>
      <c r="H53" s="2">
        <f t="shared" si="3"/>
        <v>2.2125135484134649E-5</v>
      </c>
      <c r="I53" s="2">
        <f t="shared" si="19"/>
        <v>7.2177441477081805</v>
      </c>
      <c r="J53" s="2">
        <f t="shared" si="4"/>
        <v>4.2825869226486461E-5</v>
      </c>
      <c r="L53" s="2">
        <f t="shared" si="5"/>
        <v>6.4326741690570802E-2</v>
      </c>
      <c r="M53" s="2">
        <f t="shared" si="6"/>
        <v>0.17595061166433629</v>
      </c>
      <c r="N53" s="2">
        <f t="shared" si="16"/>
        <v>6.9313304216264227</v>
      </c>
      <c r="O53" s="2">
        <f t="shared" si="7"/>
        <v>7.8326980899003862E-2</v>
      </c>
      <c r="P53" s="2">
        <f t="shared" si="8"/>
        <v>7.069045681881323</v>
      </c>
      <c r="Q53" s="2">
        <f t="shared" si="9"/>
        <v>2.0207850159785976E-2</v>
      </c>
      <c r="S53" s="2">
        <f t="shared" si="10"/>
        <v>9.2240935552305503E-2</v>
      </c>
      <c r="U53" s="2">
        <f t="shared" si="17"/>
        <v>7.192294671277093</v>
      </c>
      <c r="V53" s="2">
        <f t="shared" si="11"/>
        <v>3.5741145412116653E-4</v>
      </c>
      <c r="W53" s="2">
        <f t="shared" si="12"/>
        <v>7.1419458606684474</v>
      </c>
      <c r="X53" s="2">
        <f t="shared" si="13"/>
        <v>4.7961358145540796E-3</v>
      </c>
    </row>
    <row r="54" spans="1:24">
      <c r="A54" s="3">
        <v>48.29</v>
      </c>
      <c r="B54" s="11">
        <v>7.0693999999999999</v>
      </c>
      <c r="C54" s="2">
        <f t="shared" si="14"/>
        <v>9.9965034965034921E-2</v>
      </c>
      <c r="E54" s="12">
        <f t="shared" si="18"/>
        <v>8.849553856002268E-2</v>
      </c>
      <c r="F54" s="2">
        <f t="shared" si="2"/>
        <v>1.3154934778458874E-4</v>
      </c>
      <c r="G54" s="2">
        <f t="shared" si="15"/>
        <v>7.2780621016643909</v>
      </c>
      <c r="H54" s="2">
        <f t="shared" si="3"/>
        <v>4.3539872671000658E-2</v>
      </c>
      <c r="I54" s="2">
        <f t="shared" si="19"/>
        <v>7.3313292588685695</v>
      </c>
      <c r="J54" s="2">
        <f t="shared" si="4"/>
        <v>6.8606936651438119E-2</v>
      </c>
      <c r="L54" s="2">
        <f t="shared" si="5"/>
        <v>8.9388635143643633E-2</v>
      </c>
      <c r="M54" s="2">
        <f t="shared" si="6"/>
        <v>1.1186023318192568E-4</v>
      </c>
      <c r="N54" s="2">
        <f t="shared" si="16"/>
        <v>6.9313727232637108</v>
      </c>
      <c r="O54" s="2">
        <f t="shared" si="7"/>
        <v>1.9051529123236138E-2</v>
      </c>
      <c r="P54" s="2">
        <f t="shared" si="8"/>
        <v>7.0772472953058738</v>
      </c>
      <c r="Q54" s="2">
        <f t="shared" si="9"/>
        <v>6.1580043617590757E-5</v>
      </c>
      <c r="S54" s="2">
        <f t="shared" si="10"/>
        <v>9.836133008805259E-2</v>
      </c>
      <c r="U54" s="2">
        <f t="shared" si="17"/>
        <v>7.3166619792613439</v>
      </c>
      <c r="V54" s="2">
        <f t="shared" si="11"/>
        <v>6.1138486388237295E-2</v>
      </c>
      <c r="W54" s="2">
        <f t="shared" si="12"/>
        <v>7.3165117148933039</v>
      </c>
      <c r="X54" s="2">
        <f t="shared" si="13"/>
        <v>6.1064199637509545E-2</v>
      </c>
    </row>
    <row r="55" spans="1:24">
      <c r="A55" s="3">
        <v>49.24</v>
      </c>
      <c r="B55" s="11">
        <v>7.4970999999999997</v>
      </c>
      <c r="C55" s="2">
        <f t="shared" si="14"/>
        <v>-3.7894736842105328E-2</v>
      </c>
      <c r="E55" s="12">
        <f t="shared" si="18"/>
        <v>3.5921457254386245E-2</v>
      </c>
      <c r="F55" s="2">
        <f t="shared" si="2"/>
        <v>5.4488305108909164E-3</v>
      </c>
      <c r="G55" s="2">
        <f t="shared" si="15"/>
        <v>7.3022525397884062</v>
      </c>
      <c r="H55" s="2">
        <f t="shared" si="3"/>
        <v>3.7965532750908512E-2</v>
      </c>
      <c r="I55" s="2">
        <f t="shared" si="19"/>
        <v>7.3815796981720645</v>
      </c>
      <c r="J55" s="2">
        <f t="shared" si="4"/>
        <v>1.3344940134417239E-2</v>
      </c>
      <c r="L55" s="2">
        <f t="shared" si="5"/>
        <v>1.058506216678679E-2</v>
      </c>
      <c r="M55" s="2">
        <f t="shared" si="6"/>
        <v>2.3502909119425775E-3</v>
      </c>
      <c r="N55" s="2">
        <f t="shared" si="16"/>
        <v>6.9313801439648106</v>
      </c>
      <c r="O55" s="2">
        <f t="shared" si="7"/>
        <v>0.32003895551247502</v>
      </c>
      <c r="P55" s="2">
        <f t="shared" si="8"/>
        <v>7.0800557056548721</v>
      </c>
      <c r="Q55" s="2">
        <f t="shared" si="9"/>
        <v>0.1739259434458254</v>
      </c>
      <c r="S55" s="2">
        <f t="shared" si="10"/>
        <v>7.9585235004333788E-2</v>
      </c>
      <c r="U55" s="2">
        <f t="shared" si="17"/>
        <v>7.3706848669764309</v>
      </c>
      <c r="V55" s="2">
        <f t="shared" si="11"/>
        <v>1.5980785857366588E-2</v>
      </c>
      <c r="W55" s="2">
        <f t="shared" si="12"/>
        <v>7.3980336801173365</v>
      </c>
      <c r="X55" s="2">
        <f t="shared" si="13"/>
        <v>9.8141357350941347E-3</v>
      </c>
    </row>
    <row r="56" spans="1:24">
      <c r="A56" s="3">
        <v>50.19</v>
      </c>
      <c r="B56" s="11">
        <v>6.9973999999999998</v>
      </c>
      <c r="C56" s="2">
        <f t="shared" si="14"/>
        <v>-0.40800000000000025</v>
      </c>
      <c r="E56" s="12">
        <f t="shared" si="18"/>
        <v>9.7016701008479533E-2</v>
      </c>
      <c r="F56" s="2">
        <f t="shared" si="2"/>
        <v>0.25504186829748832</v>
      </c>
      <c r="G56" s="2">
        <f t="shared" si="15"/>
        <v>7.3238092795371115</v>
      </c>
      <c r="H56" s="2">
        <f t="shared" si="3"/>
        <v>0.10654301776793627</v>
      </c>
      <c r="I56" s="2">
        <f t="shared" si="19"/>
        <v>7.4280543875656813</v>
      </c>
      <c r="J56" s="2">
        <f t="shared" si="4"/>
        <v>0.18546320152957213</v>
      </c>
      <c r="L56" s="2">
        <f t="shared" si="5"/>
        <v>0.10170971962233015</v>
      </c>
      <c r="M56" s="2">
        <f t="shared" si="6"/>
        <v>0.25980399827747463</v>
      </c>
      <c r="N56" s="2">
        <f t="shared" si="16"/>
        <v>6.9313851754894706</v>
      </c>
      <c r="O56" s="2">
        <f t="shared" si="7"/>
        <v>4.3579570551559674E-3</v>
      </c>
      <c r="P56" s="2">
        <f t="shared" si="8"/>
        <v>7.0822575339650182</v>
      </c>
      <c r="Q56" s="2">
        <f t="shared" si="9"/>
        <v>7.2008010706242484E-3</v>
      </c>
      <c r="S56" s="2">
        <f t="shared" si="10"/>
        <v>0.10142802839106135</v>
      </c>
      <c r="U56" s="2">
        <f t="shared" si="17"/>
        <v>7.4212730738526007</v>
      </c>
      <c r="V56" s="2">
        <f t="shared" si="11"/>
        <v>0.17966838273725244</v>
      </c>
      <c r="W56" s="2">
        <f t="shared" si="12"/>
        <v>7.4761820465001207</v>
      </c>
      <c r="X56" s="2">
        <f t="shared" si="13"/>
        <v>0.22923224805084394</v>
      </c>
    </row>
    <row r="57" spans="1:24">
      <c r="A57" s="3">
        <v>51.14</v>
      </c>
      <c r="B57" s="11">
        <v>6.7218999999999998</v>
      </c>
      <c r="C57" s="2">
        <f t="shared" si="14"/>
        <v>2.8743455497382116E-2</v>
      </c>
      <c r="E57" s="12">
        <f t="shared" si="18"/>
        <v>0.12871322432673041</v>
      </c>
      <c r="F57" s="2">
        <f t="shared" si="2"/>
        <v>9.993954679793339E-3</v>
      </c>
      <c r="G57" s="2">
        <f t="shared" si="15"/>
        <v>7.3430114965313269</v>
      </c>
      <c r="H57" s="2">
        <f t="shared" si="3"/>
        <v>0.38577949112338478</v>
      </c>
      <c r="I57" s="2">
        <f t="shared" si="19"/>
        <v>7.471014172436127</v>
      </c>
      <c r="J57" s="2">
        <f t="shared" si="4"/>
        <v>0.56117204334466375</v>
      </c>
      <c r="L57" s="2">
        <f t="shared" si="5"/>
        <v>0.14634068794789426</v>
      </c>
      <c r="M57" s="2">
        <f t="shared" si="6"/>
        <v>1.3829109080019789E-2</v>
      </c>
      <c r="N57" s="2">
        <f t="shared" si="16"/>
        <v>6.9313885870564462</v>
      </c>
      <c r="O57" s="2">
        <f t="shared" si="7"/>
        <v>4.3885468106906349E-2</v>
      </c>
      <c r="P57" s="2">
        <f t="shared" si="8"/>
        <v>7.083983530272171</v>
      </c>
      <c r="Q57" s="2">
        <f t="shared" si="9"/>
        <v>0.13110448289435833</v>
      </c>
      <c r="S57" s="2">
        <f t="shared" si="10"/>
        <v>0.11289950045302333</v>
      </c>
      <c r="U57" s="2">
        <f t="shared" si="17"/>
        <v>7.4686280669119691</v>
      </c>
      <c r="V57" s="2">
        <f t="shared" si="11"/>
        <v>0.55760280591408662</v>
      </c>
      <c r="W57" s="2">
        <f t="shared" si="12"/>
        <v>7.551068620139346</v>
      </c>
      <c r="X57" s="2">
        <f t="shared" si="13"/>
        <v>0.68752060062378739</v>
      </c>
    </row>
    <row r="58" spans="1:24">
      <c r="A58" s="3">
        <v>52.1</v>
      </c>
      <c r="B58" s="11">
        <v>7.0522999999999998</v>
      </c>
      <c r="C58" s="2">
        <f t="shared" si="14"/>
        <v>0.13552447552447552</v>
      </c>
      <c r="E58" s="12">
        <f t="shared" si="18"/>
        <v>9.0528085524273091E-2</v>
      </c>
      <c r="F58" s="2">
        <f t="shared" si="2"/>
        <v>2.0246751130503175E-3</v>
      </c>
      <c r="G58" s="2">
        <f t="shared" si="15"/>
        <v>7.3602903646811431</v>
      </c>
      <c r="H58" s="2">
        <f t="shared" si="3"/>
        <v>9.4858064736423622E-2</v>
      </c>
      <c r="I58" s="2">
        <f t="shared" si="19"/>
        <v>7.5111067411930783</v>
      </c>
      <c r="J58" s="2">
        <f t="shared" si="4"/>
        <v>0.21050362576421253</v>
      </c>
      <c r="L58" s="2">
        <f t="shared" si="5"/>
        <v>9.2339547867561461E-2</v>
      </c>
      <c r="M58" s="2">
        <f t="shared" si="6"/>
        <v>1.864937976732901E-3</v>
      </c>
      <c r="N58" s="2">
        <f t="shared" si="16"/>
        <v>6.931390924577733</v>
      </c>
      <c r="O58" s="2">
        <f t="shared" si="7"/>
        <v>1.4619004519467405E-2</v>
      </c>
      <c r="P58" s="2">
        <f t="shared" si="8"/>
        <v>7.085348922830037</v>
      </c>
      <c r="Q58" s="2">
        <f t="shared" si="9"/>
        <v>1.0922313002257567E-3</v>
      </c>
      <c r="S58" s="2">
        <f t="shared" si="10"/>
        <v>9.9092194935109124E-2</v>
      </c>
      <c r="U58" s="2">
        <f t="shared" si="17"/>
        <v>7.5134082687567405</v>
      </c>
      <c r="V58" s="2">
        <f t="shared" si="11"/>
        <v>0.21262083551583863</v>
      </c>
      <c r="W58" s="2">
        <f t="shared" si="12"/>
        <v>7.6235431162194018</v>
      </c>
      <c r="X58" s="2">
        <f t="shared" si="13"/>
        <v>0.32631869782805328</v>
      </c>
    </row>
    <row r="59" spans="1:24">
      <c r="A59" s="3">
        <v>54</v>
      </c>
      <c r="B59" s="11">
        <v>7.1094999999999997</v>
      </c>
      <c r="C59" s="2">
        <f t="shared" si="14"/>
        <v>4.042553191489392E-3</v>
      </c>
      <c r="E59" s="12">
        <f t="shared" si="18"/>
        <v>8.3707840027379715E-2</v>
      </c>
      <c r="F59" s="2">
        <f t="shared" si="2"/>
        <v>6.3465579266446795E-3</v>
      </c>
      <c r="G59" s="2">
        <f t="shared" si="15"/>
        <v>7.3906931866084093</v>
      </c>
      <c r="H59" s="2">
        <f t="shared" si="3"/>
        <v>7.9069608194991883E-2</v>
      </c>
      <c r="I59" s="2">
        <f t="shared" si="19"/>
        <v>7.5815395266515377</v>
      </c>
      <c r="J59" s="2">
        <f t="shared" si="4"/>
        <v>0.22282131472140809</v>
      </c>
      <c r="L59" s="2">
        <f t="shared" si="5"/>
        <v>8.2408419241578171E-2</v>
      </c>
      <c r="M59" s="2">
        <f t="shared" si="6"/>
        <v>6.1412089617804561E-3</v>
      </c>
      <c r="N59" s="2">
        <f t="shared" si="16"/>
        <v>6.9313940457347201</v>
      </c>
      <c r="O59" s="2">
        <f t="shared" si="7"/>
        <v>3.1721730944745882E-2</v>
      </c>
      <c r="P59" s="2">
        <f t="shared" si="8"/>
        <v>7.0872352063077697</v>
      </c>
      <c r="Q59" s="2">
        <f t="shared" si="9"/>
        <v>4.9572103815756486E-4</v>
      </c>
      <c r="S59" s="2">
        <f t="shared" si="10"/>
        <v>9.664130722476405E-2</v>
      </c>
      <c r="U59" s="2">
        <f t="shared" si="17"/>
        <v>7.5962580707203786</v>
      </c>
      <c r="V59" s="2">
        <f t="shared" si="11"/>
        <v>0.2369334194114254</v>
      </c>
      <c r="W59" s="2">
        <f t="shared" si="12"/>
        <v>7.7579379999683589</v>
      </c>
      <c r="X59" s="2">
        <f t="shared" si="13"/>
        <v>0.42047183980296576</v>
      </c>
    </row>
    <row r="60" spans="1:24">
      <c r="A60" s="3">
        <v>56.33</v>
      </c>
      <c r="B60" s="11">
        <v>7.0693999999999999</v>
      </c>
      <c r="C60" s="2">
        <f t="shared" si="14"/>
        <v>0.28429429429429465</v>
      </c>
      <c r="E60" s="12">
        <f t="shared" si="18"/>
        <v>8.849553856002268E-2</v>
      </c>
      <c r="F60" s="2">
        <f t="shared" si="2"/>
        <v>3.8337152747089098E-2</v>
      </c>
      <c r="G60" s="2">
        <f t="shared" si="15"/>
        <v>7.419761085398286</v>
      </c>
      <c r="H60" s="2">
        <f t="shared" si="3"/>
        <v>0.12275289016146515</v>
      </c>
      <c r="I60" s="2">
        <f t="shared" si="19"/>
        <v>7.6537939763325227</v>
      </c>
      <c r="J60" s="2">
        <f t="shared" si="4"/>
        <v>0.34151631957373718</v>
      </c>
      <c r="L60" s="2">
        <f t="shared" si="5"/>
        <v>8.9388635143643633E-2</v>
      </c>
      <c r="M60" s="2">
        <f t="shared" si="6"/>
        <v>3.7988215968949746E-2</v>
      </c>
      <c r="N60" s="2">
        <f t="shared" si="16"/>
        <v>6.9313954086203333</v>
      </c>
      <c r="O60" s="2">
        <f t="shared" si="7"/>
        <v>1.9045267241868745E-2</v>
      </c>
      <c r="P60" s="2">
        <f t="shared" si="8"/>
        <v>7.0885860777465188</v>
      </c>
      <c r="Q60" s="2">
        <f t="shared" si="9"/>
        <v>3.6810557929546872E-4</v>
      </c>
      <c r="S60" s="2">
        <f t="shared" si="10"/>
        <v>9.836133008805259E-2</v>
      </c>
      <c r="U60" s="2">
        <f t="shared" si="17"/>
        <v>7.6846687899732622</v>
      </c>
      <c r="V60" s="2">
        <f t="shared" si="11"/>
        <v>0.37855568391516237</v>
      </c>
      <c r="W60" s="2">
        <f t="shared" si="12"/>
        <v>7.9074054944526084</v>
      </c>
      <c r="X60" s="2">
        <f t="shared" si="13"/>
        <v>0.70225320873276087</v>
      </c>
    </row>
    <row r="61" spans="1:24">
      <c r="A61" s="3">
        <v>57.33</v>
      </c>
      <c r="B61" s="11">
        <v>8.0562000000000005</v>
      </c>
      <c r="C61" s="2">
        <f t="shared" si="14"/>
        <v>5.1606557377049105E-2</v>
      </c>
      <c r="E61" s="12">
        <f t="shared" si="18"/>
        <v>-3.7620091713789314E-2</v>
      </c>
      <c r="F61" s="2">
        <f t="shared" si="2"/>
        <v>7.9613949079796152E-3</v>
      </c>
      <c r="G61" s="2">
        <f t="shared" si="15"/>
        <v>7.4288516149656036</v>
      </c>
      <c r="H61" s="2">
        <f t="shared" si="3"/>
        <v>0.39356599620526583</v>
      </c>
      <c r="I61" s="2">
        <f t="shared" si="19"/>
        <v>7.6806627854229275</v>
      </c>
      <c r="J61" s="2">
        <f t="shared" si="4"/>
        <v>0.14102819953230658</v>
      </c>
      <c r="L61" s="2">
        <f t="shared" si="5"/>
        <v>-0.10691856785415273</v>
      </c>
      <c r="M61" s="2">
        <f t="shared" si="6"/>
        <v>2.5130215329568221E-2</v>
      </c>
      <c r="N61" s="2">
        <f t="shared" si="16"/>
        <v>6.9313955316567828</v>
      </c>
      <c r="O61" s="2">
        <f t="shared" si="7"/>
        <v>1.2651850920048686</v>
      </c>
      <c r="P61" s="2">
        <f t="shared" si="8"/>
        <v>7.0889596220138973</v>
      </c>
      <c r="Q61" s="2">
        <f t="shared" si="9"/>
        <v>0.93555394880669973</v>
      </c>
      <c r="S61" s="2">
        <f t="shared" si="10"/>
        <v>5.3685799071065521E-2</v>
      </c>
      <c r="U61" s="2">
        <f t="shared" si="17"/>
        <v>7.7165238363773767</v>
      </c>
      <c r="V61" s="2">
        <f t="shared" si="11"/>
        <v>0.11537989613338347</v>
      </c>
      <c r="W61" s="2">
        <f t="shared" si="12"/>
        <v>7.9667208214735892</v>
      </c>
      <c r="X61" s="2">
        <f t="shared" si="13"/>
        <v>8.0065233897613844E-3</v>
      </c>
    </row>
    <row r="62" spans="1:24">
      <c r="A62" s="3">
        <v>59.38</v>
      </c>
      <c r="B62" s="11">
        <v>7.2267999999999999</v>
      </c>
      <c r="C62" s="2">
        <f>B38/2-2*B39+3*B40/2</f>
        <v>0.20454999999999934</v>
      </c>
      <c r="E62" s="12">
        <f t="shared" si="18"/>
        <v>6.9532737560194027E-2</v>
      </c>
      <c r="F62" s="2">
        <f t="shared" si="2"/>
        <v>1.8229661156739269E-2</v>
      </c>
      <c r="G62" s="2">
        <f t="shared" si="15"/>
        <v>7.4453114272352439</v>
      </c>
      <c r="H62" s="2">
        <f t="shared" si="3"/>
        <v>4.7747243832383324E-2</v>
      </c>
      <c r="I62" s="2">
        <f t="shared" si="19"/>
        <v>7.729031267316639</v>
      </c>
      <c r="J62" s="2">
        <f t="shared" si="4"/>
        <v>0.25223624587047744</v>
      </c>
      <c r="L62" s="2">
        <f t="shared" si="5"/>
        <v>6.1505093444114423E-2</v>
      </c>
      <c r="M62" s="2">
        <f t="shared" si="6"/>
        <v>2.0461845291581848E-2</v>
      </c>
      <c r="N62" s="2">
        <f t="shared" si="16"/>
        <v>6.9313956984004808</v>
      </c>
      <c r="O62" s="2">
        <f t="shared" si="7"/>
        <v>8.7263701403499663E-2</v>
      </c>
      <c r="P62" s="2">
        <f t="shared" si="8"/>
        <v>7.0894818150678471</v>
      </c>
      <c r="Q62" s="2">
        <f t="shared" si="9"/>
        <v>1.8856283913060903E-2</v>
      </c>
      <c r="S62" s="2">
        <f t="shared" si="10"/>
        <v>9.1561162452114653E-2</v>
      </c>
      <c r="U62" s="2">
        <f t="shared" si="17"/>
        <v>7.777303760324541</v>
      </c>
      <c r="V62" s="2">
        <f t="shared" si="11"/>
        <v>0.30305439013145974</v>
      </c>
      <c r="W62" s="2">
        <f t="shared" si="12"/>
        <v>8.0798887070737475</v>
      </c>
      <c r="X62" s="2">
        <f t="shared" si="13"/>
        <v>0.72776034213675833</v>
      </c>
    </row>
    <row r="100" spans="1:10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>
      <c r="A101" s="3"/>
      <c r="B101" s="11"/>
      <c r="C101" s="3"/>
      <c r="D101" s="11"/>
      <c r="F101" s="11"/>
      <c r="G101" s="3"/>
      <c r="H101" s="11"/>
      <c r="I101" s="3"/>
      <c r="J101" s="11"/>
    </row>
    <row r="102" spans="1:10">
      <c r="A102" s="3"/>
      <c r="B102" s="11"/>
      <c r="C102" s="3"/>
      <c r="D102" s="11"/>
      <c r="F102" s="11"/>
      <c r="G102" s="3"/>
      <c r="H102" s="11"/>
      <c r="I102" s="3"/>
      <c r="J102" s="11"/>
    </row>
    <row r="103" spans="1:10">
      <c r="A103" s="3"/>
      <c r="B103" s="11"/>
      <c r="C103" s="3"/>
      <c r="D103" s="11"/>
      <c r="F103" s="11"/>
      <c r="G103" s="3"/>
      <c r="H103" s="11"/>
      <c r="I103" s="3"/>
      <c r="J103" s="11"/>
    </row>
    <row r="104" spans="1:10">
      <c r="A104" s="3"/>
      <c r="B104" s="11"/>
      <c r="C104" s="3"/>
      <c r="D104" s="11"/>
      <c r="F104" s="11"/>
      <c r="G104" s="3"/>
      <c r="H104" s="11"/>
      <c r="I104" s="3"/>
      <c r="J104" s="11"/>
    </row>
    <row r="105" spans="1:10">
      <c r="A105" s="3"/>
      <c r="B105" s="11"/>
      <c r="C105" s="3"/>
      <c r="D105" s="11"/>
      <c r="F105" s="11"/>
      <c r="G105" s="3"/>
      <c r="H105" s="11"/>
      <c r="I105" s="3"/>
      <c r="J105" s="11"/>
    </row>
    <row r="106" spans="1:10">
      <c r="A106" s="3"/>
      <c r="B106" s="11"/>
      <c r="C106" s="3"/>
      <c r="D106" s="11"/>
      <c r="F106" s="11"/>
      <c r="G106" s="3"/>
      <c r="H106" s="11"/>
      <c r="I106" s="3"/>
      <c r="J106" s="11"/>
    </row>
    <row r="107" spans="1:10">
      <c r="A107" s="3"/>
      <c r="B107" s="11"/>
      <c r="C107" s="3"/>
      <c r="D107" s="11"/>
      <c r="F107" s="11"/>
      <c r="G107" s="3"/>
      <c r="H107" s="11"/>
      <c r="I107" s="3"/>
      <c r="J107" s="11"/>
    </row>
    <row r="108" spans="1:10">
      <c r="A108" s="3"/>
      <c r="B108" s="11"/>
      <c r="C108" s="3"/>
      <c r="D108" s="11"/>
      <c r="F108" s="11"/>
      <c r="G108" s="3"/>
      <c r="H108" s="11"/>
      <c r="I108" s="3"/>
      <c r="J108" s="11"/>
    </row>
    <row r="109" spans="1:10">
      <c r="A109" s="3"/>
      <c r="B109" s="11"/>
      <c r="C109" s="3"/>
      <c r="D109" s="11"/>
      <c r="F109" s="11"/>
      <c r="G109" s="3"/>
      <c r="H109" s="11"/>
      <c r="I109" s="3"/>
      <c r="J109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Lewis lung carcinoma</vt:lpstr>
      <vt:lpstr>Mouse tumor CM.37 T.1</vt:lpstr>
      <vt:lpstr>V79 fibroblast2</vt:lpstr>
    </vt:vector>
  </TitlesOfParts>
  <Company>Union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Union College</dc:creator>
  <cp:lastModifiedBy>Union College</cp:lastModifiedBy>
  <dcterms:created xsi:type="dcterms:W3CDTF">2018-05-18T16:32:28Z</dcterms:created>
  <dcterms:modified xsi:type="dcterms:W3CDTF">2018-07-29T16:37:16Z</dcterms:modified>
</cp:coreProperties>
</file>